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zette.SAAO\Desktop\Business Management\FAC\FAC #23 Nov 15\"/>
    </mc:Choice>
  </mc:AlternateContent>
  <bookViews>
    <workbookView xWindow="0" yWindow="0" windowWidth="23040" windowHeight="9408" activeTab="8"/>
  </bookViews>
  <sheets>
    <sheet name="Astr Ops Travel" sheetId="1" r:id="rId1"/>
    <sheet name="Astr Ops Training" sheetId="2" r:id="rId2"/>
    <sheet name="Spares" sheetId="3" r:id="rId3"/>
    <sheet name="Asset Renewal Excluding Spares" sheetId="4" r:id="rId4"/>
    <sheet name="Repairs and Maintenance" sheetId="5" r:id="rId5"/>
    <sheet name="Gen Ops Expenses" sheetId="6" r:id="rId6"/>
    <sheet name="Training" sheetId="7" r:id="rId7"/>
    <sheet name="Travel" sheetId="8" r:id="rId8"/>
    <sheet name="Computers and Software" sheetId="9" r:id="rId9"/>
  </sheets>
  <definedNames>
    <definedName name="_xlnm.Print_Area" localSheetId="0">'Astr Ops Travel'!$B:$XFD</definedName>
    <definedName name="_xlnm.Print_Area" localSheetId="6">Training!$A$6:$E$30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 i="9" l="1"/>
  <c r="D7" i="9"/>
  <c r="D6" i="9"/>
  <c r="D5" i="9"/>
  <c r="D8" i="9" s="1"/>
  <c r="D45" i="8"/>
  <c r="M32" i="8" s="1"/>
  <c r="P32" i="8" s="1"/>
  <c r="D44" i="8"/>
  <c r="M31" i="8" s="1"/>
  <c r="P31" i="8" s="1"/>
  <c r="D43" i="8"/>
  <c r="D42" i="8"/>
  <c r="D41" i="8"/>
  <c r="B31" i="8" s="1"/>
  <c r="D31" i="8" s="1"/>
  <c r="H31" i="8" s="1"/>
  <c r="Q31" i="8" s="1"/>
  <c r="R31" i="8" s="1"/>
  <c r="D40" i="8"/>
  <c r="B32" i="8" s="1"/>
  <c r="D32" i="8" s="1"/>
  <c r="H32" i="8" s="1"/>
  <c r="Q32" i="8" s="1"/>
  <c r="R32" i="8" s="1"/>
  <c r="D39" i="8"/>
  <c r="N33" i="8"/>
  <c r="J33" i="8"/>
  <c r="F33" i="8"/>
  <c r="C33" i="8"/>
  <c r="L32" i="8"/>
  <c r="I32" i="8"/>
  <c r="E32" i="8"/>
  <c r="G32" i="8" s="1"/>
  <c r="I31" i="8"/>
  <c r="L31" i="8" s="1"/>
  <c r="E31" i="8"/>
  <c r="G31" i="8" s="1"/>
  <c r="I30" i="8"/>
  <c r="L30" i="8" s="1"/>
  <c r="L33" i="8" s="1"/>
  <c r="E30" i="8"/>
  <c r="G30" i="8" s="1"/>
  <c r="G33" i="8" s="1"/>
  <c r="B30" i="8"/>
  <c r="D30" i="8" s="1"/>
  <c r="W15" i="8"/>
  <c r="S15" i="8"/>
  <c r="P15" i="8"/>
  <c r="M15" i="8"/>
  <c r="I15" i="8"/>
  <c r="F15" i="8"/>
  <c r="C15" i="8"/>
  <c r="X14" i="8"/>
  <c r="T14" i="8"/>
  <c r="R14" i="8"/>
  <c r="Q14" i="8"/>
  <c r="N14" i="8"/>
  <c r="U14" i="8" s="1"/>
  <c r="H14" i="8"/>
  <c r="J14" i="8" s="1"/>
  <c r="E14" i="8"/>
  <c r="G14" i="8" s="1"/>
  <c r="B14" i="8"/>
  <c r="D14" i="8" s="1"/>
  <c r="K14" i="8" s="1"/>
  <c r="X12" i="8"/>
  <c r="R12" i="8"/>
  <c r="T12" i="8" s="1"/>
  <c r="Q12" i="8"/>
  <c r="N12" i="8"/>
  <c r="U12" i="8" s="1"/>
  <c r="H12" i="8"/>
  <c r="J12" i="8" s="1"/>
  <c r="E12" i="8"/>
  <c r="G12" i="8" s="1"/>
  <c r="B12" i="8"/>
  <c r="D12" i="8" s="1"/>
  <c r="K12" i="8" s="1"/>
  <c r="X11" i="8"/>
  <c r="T11" i="8"/>
  <c r="R11" i="8"/>
  <c r="Q11" i="8"/>
  <c r="N11" i="8"/>
  <c r="U11" i="8" s="1"/>
  <c r="H11" i="8"/>
  <c r="J11" i="8" s="1"/>
  <c r="E11" i="8"/>
  <c r="G11" i="8" s="1"/>
  <c r="B11" i="8"/>
  <c r="D11" i="8" s="1"/>
  <c r="K11" i="8" s="1"/>
  <c r="X10" i="8"/>
  <c r="R10" i="8"/>
  <c r="T10" i="8" s="1"/>
  <c r="Q10" i="8"/>
  <c r="N10" i="8"/>
  <c r="U10" i="8" s="1"/>
  <c r="H10" i="8"/>
  <c r="J10" i="8" s="1"/>
  <c r="E10" i="8"/>
  <c r="G10" i="8" s="1"/>
  <c r="B10" i="8"/>
  <c r="D10" i="8" s="1"/>
  <c r="X9" i="8"/>
  <c r="T9" i="8"/>
  <c r="R9" i="8"/>
  <c r="Q9" i="8"/>
  <c r="N9" i="8"/>
  <c r="U9" i="8" s="1"/>
  <c r="H9" i="8"/>
  <c r="J9" i="8" s="1"/>
  <c r="E9" i="8"/>
  <c r="G9" i="8" s="1"/>
  <c r="B9" i="8"/>
  <c r="D9" i="8" s="1"/>
  <c r="X8" i="8"/>
  <c r="R8" i="8"/>
  <c r="T8" i="8" s="1"/>
  <c r="Q8" i="8"/>
  <c r="N8" i="8"/>
  <c r="H8" i="8"/>
  <c r="J8" i="8" s="1"/>
  <c r="E8" i="8"/>
  <c r="G8" i="8" s="1"/>
  <c r="B8" i="8"/>
  <c r="D8" i="8" s="1"/>
  <c r="V7" i="8"/>
  <c r="X7" i="8" s="1"/>
  <c r="X15" i="8" s="1"/>
  <c r="R7" i="8"/>
  <c r="T7" i="8" s="1"/>
  <c r="O7" i="8"/>
  <c r="Q7" i="8" s="1"/>
  <c r="Q15" i="8" s="1"/>
  <c r="L7" i="8"/>
  <c r="N7" i="8" s="1"/>
  <c r="J7" i="8"/>
  <c r="H7" i="8"/>
  <c r="E7" i="8"/>
  <c r="G7" i="8" s="1"/>
  <c r="G15" i="8" s="1"/>
  <c r="D7" i="8"/>
  <c r="B7" i="8"/>
  <c r="E26" i="7"/>
  <c r="E25" i="7"/>
  <c r="E24" i="7"/>
  <c r="E23" i="7"/>
  <c r="C22" i="7"/>
  <c r="E22" i="7" s="1"/>
  <c r="E20" i="7"/>
  <c r="C18" i="7"/>
  <c r="E18" i="7" s="1"/>
  <c r="E16" i="7"/>
  <c r="E15" i="7"/>
  <c r="E14" i="7"/>
  <c r="E13" i="7"/>
  <c r="E12" i="7"/>
  <c r="C12" i="7"/>
  <c r="E11" i="7"/>
  <c r="C10" i="7"/>
  <c r="E10" i="7" s="1"/>
  <c r="E9" i="7"/>
  <c r="AQ32" i="6"/>
  <c r="AM32" i="6"/>
  <c r="AI32" i="6"/>
  <c r="AE32" i="6"/>
  <c r="AA32" i="6"/>
  <c r="W32" i="6"/>
  <c r="S32" i="6"/>
  <c r="O32" i="6"/>
  <c r="K32" i="6"/>
  <c r="G32" i="6"/>
  <c r="C32" i="6"/>
  <c r="AQ34" i="5"/>
  <c r="AI34" i="5"/>
  <c r="AE34" i="5"/>
  <c r="AA34" i="5"/>
  <c r="W34" i="5"/>
  <c r="S34" i="5"/>
  <c r="O34" i="5"/>
  <c r="K34" i="5"/>
  <c r="G34" i="5"/>
  <c r="C24" i="5"/>
  <c r="C20" i="5"/>
  <c r="C34" i="5" s="1"/>
  <c r="B47" i="4"/>
  <c r="D31" i="4" s="1"/>
  <c r="F29" i="4" s="1"/>
  <c r="F42" i="4"/>
  <c r="D38" i="4"/>
  <c r="F38" i="4" s="1"/>
  <c r="F40" i="4" s="1"/>
  <c r="D34" i="4"/>
  <c r="F34" i="4" s="1"/>
  <c r="D33" i="4"/>
  <c r="D32" i="4"/>
  <c r="E30" i="4"/>
  <c r="F25" i="4"/>
  <c r="D19" i="4"/>
  <c r="D18" i="4"/>
  <c r="E17" i="4"/>
  <c r="F16" i="4" s="1"/>
  <c r="D15" i="4"/>
  <c r="F15" i="4" s="1"/>
  <c r="F20" i="4" s="1"/>
  <c r="D10" i="4"/>
  <c r="E9" i="4"/>
  <c r="D7" i="4"/>
  <c r="F7" i="4" s="1"/>
  <c r="AM25" i="3"/>
  <c r="AI25" i="3"/>
  <c r="AE25" i="3"/>
  <c r="AA25" i="3"/>
  <c r="W25" i="3"/>
  <c r="V25" i="3"/>
  <c r="S25" i="3"/>
  <c r="O25" i="3"/>
  <c r="K25" i="3"/>
  <c r="C27" i="3" s="1"/>
  <c r="G25" i="3"/>
  <c r="C25" i="3"/>
  <c r="AM11" i="3"/>
  <c r="T15" i="8" l="1"/>
  <c r="Y11" i="8"/>
  <c r="Y12" i="8"/>
  <c r="J15" i="8"/>
  <c r="U8" i="8"/>
  <c r="K9" i="8"/>
  <c r="Y9" i="8" s="1"/>
  <c r="K10" i="8"/>
  <c r="Y10" i="8" s="1"/>
  <c r="F35" i="4"/>
  <c r="E30" i="7"/>
  <c r="K7" i="8"/>
  <c r="N15" i="8"/>
  <c r="U7" i="8"/>
  <c r="K8" i="8"/>
  <c r="Y8" i="8" s="1"/>
  <c r="D33" i="8"/>
  <c r="H30" i="8"/>
  <c r="D15" i="8"/>
  <c r="D11" i="4"/>
  <c r="F8" i="4" s="1"/>
  <c r="F12" i="4" s="1"/>
  <c r="F44" i="4" s="1"/>
  <c r="E53" i="4" s="1"/>
  <c r="M30" i="8"/>
  <c r="P30" i="8" s="1"/>
  <c r="P33" i="8" s="1"/>
  <c r="H33" i="8" l="1"/>
  <c r="Q30" i="8"/>
  <c r="K15" i="8"/>
  <c r="Y7" i="8"/>
  <c r="Y15" i="8" s="1"/>
  <c r="U15" i="8"/>
  <c r="Q33" i="8" l="1"/>
  <c r="R30" i="8"/>
  <c r="E20" i="2" l="1"/>
  <c r="E19" i="2"/>
  <c r="C18" i="2"/>
  <c r="E18" i="2" s="1"/>
  <c r="C17" i="2"/>
  <c r="E17" i="2" s="1"/>
  <c r="E16" i="2"/>
  <c r="C10" i="2"/>
  <c r="E10" i="2" s="1"/>
  <c r="C9" i="2"/>
  <c r="E9" i="2" s="1"/>
  <c r="E7" i="2"/>
  <c r="E6" i="2"/>
  <c r="E5" i="2"/>
  <c r="E4" i="2"/>
  <c r="D44" i="1"/>
  <c r="M31" i="1" s="1"/>
  <c r="P31" i="1" s="1"/>
  <c r="D43" i="1"/>
  <c r="D42" i="1"/>
  <c r="D41" i="1"/>
  <c r="D40" i="1"/>
  <c r="D39" i="1"/>
  <c r="D38" i="1"/>
  <c r="N32" i="1"/>
  <c r="J32" i="1"/>
  <c r="F32" i="1"/>
  <c r="C32" i="1"/>
  <c r="L31" i="1"/>
  <c r="I31" i="1"/>
  <c r="E31" i="1"/>
  <c r="G31" i="1" s="1"/>
  <c r="D31" i="1"/>
  <c r="H31" i="1" s="1"/>
  <c r="M30" i="1"/>
  <c r="P30" i="1" s="1"/>
  <c r="I30" i="1"/>
  <c r="L30" i="1" s="1"/>
  <c r="G30" i="1"/>
  <c r="E30" i="1"/>
  <c r="D30" i="1"/>
  <c r="H30" i="1" s="1"/>
  <c r="P29" i="1"/>
  <c r="M29" i="1"/>
  <c r="I29" i="1"/>
  <c r="L29" i="1" s="1"/>
  <c r="H29" i="1"/>
  <c r="G29" i="1"/>
  <c r="E29" i="1"/>
  <c r="D29" i="1"/>
  <c r="P28" i="1"/>
  <c r="M28" i="1"/>
  <c r="I28" i="1"/>
  <c r="L28" i="1" s="1"/>
  <c r="E28" i="1"/>
  <c r="G28" i="1" s="1"/>
  <c r="G32" i="1" s="1"/>
  <c r="D28" i="1"/>
  <c r="D32" i="1" s="1"/>
  <c r="B28" i="1"/>
  <c r="W11" i="1"/>
  <c r="T11" i="1"/>
  <c r="P11" i="1"/>
  <c r="M11" i="1"/>
  <c r="I11" i="1"/>
  <c r="F11" i="1"/>
  <c r="C11" i="1"/>
  <c r="X10" i="1"/>
  <c r="U10" i="1"/>
  <c r="Y10" i="1" s="1"/>
  <c r="R10" i="1"/>
  <c r="Q10" i="1"/>
  <c r="N10" i="1"/>
  <c r="J10" i="1"/>
  <c r="G10" i="1"/>
  <c r="K10" i="1" s="1"/>
  <c r="Z10" i="1" s="1"/>
  <c r="D10" i="1"/>
  <c r="Y9" i="1"/>
  <c r="X9" i="1"/>
  <c r="U9" i="1"/>
  <c r="Q9" i="1"/>
  <c r="N9" i="1"/>
  <c r="R9" i="1" s="1"/>
  <c r="J9" i="1"/>
  <c r="G9" i="1"/>
  <c r="G11" i="1" s="1"/>
  <c r="D9" i="1"/>
  <c r="K9" i="1" s="1"/>
  <c r="X8" i="1"/>
  <c r="X11" i="1" s="1"/>
  <c r="U8" i="1"/>
  <c r="Y8" i="1" s="1"/>
  <c r="Y11" i="1" s="1"/>
  <c r="Q8" i="1"/>
  <c r="Q11" i="1" s="1"/>
  <c r="N8" i="1"/>
  <c r="N11" i="1" s="1"/>
  <c r="J8" i="1"/>
  <c r="J11" i="1" s="1"/>
  <c r="G8" i="1"/>
  <c r="D8" i="1"/>
  <c r="K8" i="1" s="1"/>
  <c r="E22" i="2" l="1"/>
  <c r="E12" i="2"/>
  <c r="Q31" i="1"/>
  <c r="L32" i="1"/>
  <c r="K11" i="1"/>
  <c r="Z8" i="1"/>
  <c r="Z11" i="1" s="1"/>
  <c r="P32" i="1"/>
  <c r="Z9" i="1"/>
  <c r="Q29" i="1"/>
  <c r="Q30" i="1"/>
  <c r="R8" i="1"/>
  <c r="R11" i="1" s="1"/>
  <c r="D11" i="1"/>
  <c r="U11" i="1"/>
  <c r="H28" i="1"/>
  <c r="H32" i="1" l="1"/>
  <c r="Q28" i="1"/>
  <c r="Q32" i="1" s="1"/>
</calcChain>
</file>

<file path=xl/comments1.xml><?xml version="1.0" encoding="utf-8"?>
<comments xmlns="http://schemas.openxmlformats.org/spreadsheetml/2006/main">
  <authors>
    <author>Chris Coetzee</author>
  </authors>
  <commentList>
    <comment ref="B11" authorId="0" shapeId="0">
      <text>
        <r>
          <rPr>
            <b/>
            <sz val="9"/>
            <color indexed="81"/>
            <rFont val="Calibri"/>
            <family val="2"/>
          </rPr>
          <t>Chris Coetzee:</t>
        </r>
        <r>
          <rPr>
            <sz val="9"/>
            <color indexed="81"/>
            <rFont val="Calibri"/>
            <family val="2"/>
          </rPr>
          <t xml:space="preserve">
Air Liquide figures for last 12 months:
CO2 = 1580kg @ R47,780.00
Cylinder rental = R52,044
Delivery charges R2806
 Price increase 16,6%</t>
        </r>
      </text>
    </comment>
  </commentList>
</comments>
</file>

<file path=xl/sharedStrings.xml><?xml version="1.0" encoding="utf-8"?>
<sst xmlns="http://schemas.openxmlformats.org/spreadsheetml/2006/main" count="682" uniqueCount="381">
  <si>
    <t>TRAVEL - LOCAL AND INTERNATIONAL</t>
  </si>
  <si>
    <t>LOCAL TRAVEL INCLUDING ACCOMMODATION - ASTRO OPS</t>
    <phoneticPr fontId="0" type="noConversion"/>
  </si>
  <si>
    <t>ITEM</t>
    <phoneticPr fontId="0" type="noConversion"/>
  </si>
  <si>
    <t>TRANSPORT</t>
  </si>
  <si>
    <t>ACCOMMODATION</t>
    <phoneticPr fontId="0" type="noConversion"/>
  </si>
  <si>
    <t>S&amp;T</t>
  </si>
  <si>
    <t>TOTAL</t>
  </si>
  <si>
    <t>Company Vehicle</t>
  </si>
  <si>
    <t>No</t>
  </si>
  <si>
    <t>Sub-Total</t>
  </si>
  <si>
    <t>Own Vehicle</t>
  </si>
  <si>
    <t>Plane Tickets</t>
    <phoneticPr fontId="0" type="noConversion"/>
  </si>
  <si>
    <t>TRANS-PORT</t>
  </si>
  <si>
    <t>Suth Hostel</t>
    <phoneticPr fontId="0" type="noConversion"/>
  </si>
  <si>
    <t>Guest house</t>
    <phoneticPr fontId="0" type="noConversion"/>
  </si>
  <si>
    <t>ACCOMMODATION</t>
  </si>
  <si>
    <t>Suth S&amp;T</t>
    <phoneticPr fontId="0" type="noConversion"/>
  </si>
  <si>
    <t>Natioanal S&amp;T</t>
    <phoneticPr fontId="0" type="noConversion"/>
  </si>
  <si>
    <t>S/T</t>
    <phoneticPr fontId="0" type="noConversion"/>
  </si>
  <si>
    <t>SALT observing for SAs</t>
    <phoneticPr fontId="0" type="noConversion"/>
  </si>
  <si>
    <t>SALT observing for SOs</t>
    <phoneticPr fontId="0" type="noConversion"/>
  </si>
  <si>
    <t>Visit RSA universities</t>
    <phoneticPr fontId="0" type="noConversion"/>
  </si>
  <si>
    <t>SUB-TOTAL</t>
  </si>
  <si>
    <t>LOCAL - UNIT  COSTS</t>
  </si>
  <si>
    <t>Rand</t>
  </si>
  <si>
    <t>Sutherland S / T per week</t>
  </si>
  <si>
    <t>Sutherland hostel per week</t>
  </si>
  <si>
    <t>CT-SL-CT regular transport</t>
    <phoneticPr fontId="0" type="noConversion"/>
  </si>
  <si>
    <t>Company vehicle CT-SL-CT</t>
    <phoneticPr fontId="0" type="noConversion"/>
  </si>
  <si>
    <t>Own vehicle CT-SL-CT</t>
    <phoneticPr fontId="0" type="noConversion"/>
  </si>
  <si>
    <t>Plane ticket CT-Jhb-CT</t>
    <phoneticPr fontId="0" type="noConversion"/>
  </si>
  <si>
    <t>Jacaranda house/pp/night</t>
  </si>
  <si>
    <t>Guest house/pp/night</t>
  </si>
  <si>
    <t>Hotel/pp/night</t>
  </si>
  <si>
    <t>Local S&amp;T/day max</t>
  </si>
  <si>
    <t>INTERNATIONAL TRAVEL - ASTRO OPS</t>
    <phoneticPr fontId="0" type="noConversion"/>
  </si>
  <si>
    <t>JOURNEY</t>
  </si>
  <si>
    <t>Plane Tickets</t>
  </si>
  <si>
    <t>Hotel</t>
  </si>
  <si>
    <t>Duration</t>
  </si>
  <si>
    <t>Rate</t>
  </si>
  <si>
    <t>Board Meeting NY</t>
  </si>
  <si>
    <t>Visit U.S. Partner (from NY)</t>
    <phoneticPr fontId="0" type="noConversion"/>
  </si>
  <si>
    <t>SPIE Edinburgh</t>
  </si>
  <si>
    <t>Data Conference</t>
    <phoneticPr fontId="0" type="noConversion"/>
  </si>
  <si>
    <r>
      <t xml:space="preserve">Note that the </t>
    </r>
    <r>
      <rPr>
        <b/>
        <sz val="12"/>
        <color indexed="8"/>
        <rFont val="Arial"/>
        <family val="2"/>
      </rPr>
      <t>registration fees</t>
    </r>
    <r>
      <rPr>
        <sz val="12"/>
        <color indexed="8"/>
        <rFont val="Arial"/>
        <family val="2"/>
      </rPr>
      <t xml:space="preserve"> of conferences are included in the </t>
    </r>
    <r>
      <rPr>
        <b/>
        <sz val="12"/>
        <color indexed="8"/>
        <rFont val="Arial"/>
        <family val="2"/>
      </rPr>
      <t>Training budget</t>
    </r>
    <r>
      <rPr>
        <sz val="12"/>
        <color indexed="8"/>
        <rFont val="Arial"/>
        <family val="2"/>
      </rPr>
      <t>!</t>
    </r>
  </si>
  <si>
    <t>INTERNATIONAL COSTS</t>
  </si>
  <si>
    <t>$</t>
  </si>
  <si>
    <t>Euro</t>
  </si>
  <si>
    <t>Plane ticket CT-NY-CT</t>
  </si>
  <si>
    <t>Plane ticket CT-ED-CT</t>
  </si>
  <si>
    <t>Pane ticket NY-EP-NY</t>
  </si>
  <si>
    <t>Hotel NY</t>
  </si>
  <si>
    <t>Hotel ED</t>
  </si>
  <si>
    <t>S&amp;T/day - USA</t>
  </si>
  <si>
    <t>S&amp;T/day - Europe</t>
  </si>
  <si>
    <t>R/$</t>
  </si>
  <si>
    <t>R/Euro</t>
  </si>
  <si>
    <t xml:space="preserve">Astro Ops Training </t>
    <phoneticPr fontId="0" type="noConversion"/>
  </si>
  <si>
    <t>Date</t>
  </si>
  <si>
    <t xml:space="preserve">Item </t>
  </si>
  <si>
    <t>Cost per Course</t>
  </si>
  <si>
    <t>No Attending</t>
  </si>
  <si>
    <t>Amount</t>
  </si>
  <si>
    <t>Paul Kotze - machine learning</t>
    <phoneticPr fontId="0" type="noConversion"/>
  </si>
  <si>
    <t>Encarni R-C - advanced database</t>
    <phoneticPr fontId="0" type="noConversion"/>
  </si>
  <si>
    <t>Christian Hettlage - advanced database</t>
    <phoneticPr fontId="0" type="noConversion"/>
  </si>
  <si>
    <t>Eric Depagne - advanced programmin</t>
    <phoneticPr fontId="0" type="noConversion"/>
  </si>
  <si>
    <t>SPIE - registration</t>
    <phoneticPr fontId="0" type="noConversion"/>
  </si>
  <si>
    <t>Conference on Astronomy  Telescopes and Instruments</t>
  </si>
  <si>
    <t xml:space="preserve">data conference - registration </t>
    <phoneticPr fontId="0" type="noConversion"/>
  </si>
  <si>
    <t>Additional data related conference</t>
    <phoneticPr fontId="0" type="noConversion"/>
  </si>
  <si>
    <t>SALT community Training (data reduction workshop)</t>
    <phoneticPr fontId="0" type="noConversion"/>
  </si>
  <si>
    <t xml:space="preserve">Item </t>
    <phoneticPr fontId="0" type="noConversion"/>
  </si>
  <si>
    <t>Cost per Course</t>
    <phoneticPr fontId="0" type="noConversion"/>
  </si>
  <si>
    <t>Plane tickets for RSA non-CT students</t>
    <phoneticPr fontId="0" type="noConversion"/>
  </si>
  <si>
    <t>Shared accommodation for non-CT std</t>
    <phoneticPr fontId="0" type="noConversion"/>
  </si>
  <si>
    <t xml:space="preserve">Lunch+dinner </t>
    <phoneticPr fontId="0" type="noConversion"/>
  </si>
  <si>
    <t>Workshop dinner, incl venue</t>
    <phoneticPr fontId="0" type="noConversion"/>
  </si>
  <si>
    <t>Computing and other provision</t>
    <phoneticPr fontId="0" type="noConversion"/>
  </si>
  <si>
    <t>suggested size of workshop, for 5 days:</t>
    <phoneticPr fontId="0" type="noConversion"/>
  </si>
  <si>
    <t>10 CT-area students (meals budgeted)</t>
    <phoneticPr fontId="0" type="noConversion"/>
  </si>
  <si>
    <t>10 non-CT area RSA students (flights, meals and accommodation budgeted)</t>
    <phoneticPr fontId="0" type="noConversion"/>
  </si>
  <si>
    <t>5 students from partners (meals and accommodation budgeted)</t>
    <phoneticPr fontId="0" type="noConversion"/>
  </si>
  <si>
    <t>5 local facilitators (meals budgeted)</t>
    <phoneticPr fontId="0" type="noConversion"/>
  </si>
  <si>
    <t xml:space="preserve"> SPARES REQUIRED  FOR 2016-2017</t>
  </si>
  <si>
    <t>Budget</t>
  </si>
  <si>
    <t>"Spares" are defined as what we will need during breakdowns and should preferably be "line replaceable units" (gearboxes, motors, motor drives, SALTICAM, RSS spares, weather sensors, Cryo Tigers, calibration lamps etc.)</t>
  </si>
  <si>
    <r>
      <rPr>
        <i/>
        <sz val="12"/>
        <color theme="1"/>
        <rFont val="Calibri"/>
        <family val="2"/>
        <scheme val="minor"/>
      </rPr>
      <t>Please go over the FMECA and make sure we have all those identified spares.  Give attention to SALTICAM, RSS and HRS</t>
    </r>
  </si>
  <si>
    <t>Please keep in mind what we have in store</t>
  </si>
  <si>
    <t>The parts used for routine maintenance and not put in store for future use, must be budgeted under that sub-systems repair and maintenance (facility, tracker, structure etc.)</t>
  </si>
  <si>
    <t xml:space="preserve">Date </t>
  </si>
  <si>
    <t>Martin, Eben, Paul, Keith, Ockert</t>
  </si>
  <si>
    <t xml:space="preserve"> Jonathan, Eben</t>
  </si>
  <si>
    <t xml:space="preserve"> Jonathan</t>
  </si>
  <si>
    <t xml:space="preserve"> Jonathan, Hitesh, Francois</t>
  </si>
  <si>
    <t>Keith</t>
  </si>
  <si>
    <t xml:space="preserve"> Keith, Janus, Paul</t>
  </si>
  <si>
    <t xml:space="preserve"> Janus, Paul</t>
  </si>
  <si>
    <t xml:space="preserve">Keith </t>
  </si>
  <si>
    <t>HRS</t>
  </si>
  <si>
    <t xml:space="preserve"> Facility Spares</t>
  </si>
  <si>
    <t xml:space="preserve">  Telescope Structure  </t>
  </si>
  <si>
    <t xml:space="preserve"> Dome  </t>
  </si>
  <si>
    <t>Primary Mirror including CCAS</t>
  </si>
  <si>
    <t xml:space="preserve">  Tracker </t>
  </si>
  <si>
    <t xml:space="preserve"> Payload </t>
  </si>
  <si>
    <t>TCS</t>
  </si>
  <si>
    <t xml:space="preserve">   RSS/PFIS </t>
  </si>
  <si>
    <t xml:space="preserve">         SALTICAM spares</t>
  </si>
  <si>
    <t xml:space="preserve">Item  </t>
  </si>
  <si>
    <t>Item</t>
  </si>
  <si>
    <t>Dew point sensor</t>
  </si>
  <si>
    <t xml:space="preserve">Air bearings 2*R30k </t>
  </si>
  <si>
    <t>Provision</t>
  </si>
  <si>
    <t>Provision (mounts etc.)</t>
  </si>
  <si>
    <t>Drives</t>
  </si>
  <si>
    <t>Calibration lamps</t>
  </si>
  <si>
    <t>Computer Provision (Done?)</t>
  </si>
  <si>
    <t>Spare ion pump ( Shared with RSS)</t>
  </si>
  <si>
    <t>Vibration analyser for bearing inspection</t>
  </si>
  <si>
    <t xml:space="preserve">Motion Controller </t>
  </si>
  <si>
    <t>Drive bogey (16 of which 2 gave problems)</t>
  </si>
  <si>
    <t xml:space="preserve">Reflectometer lamp </t>
  </si>
  <si>
    <t>X/Y encoder 1 off</t>
  </si>
  <si>
    <t>QTH Lamp (done?)</t>
  </si>
  <si>
    <t>Spare ion pump controller (shared with SALTICAM)</t>
  </si>
  <si>
    <t xml:space="preserve"> Spares checked all in order no more needed Dave Carter will confirm the Status of the Gen 3 vs. Gen2 cards.</t>
  </si>
  <si>
    <t>Vacuum safety valve attached to HRS vessel vacuum pump</t>
  </si>
  <si>
    <t>Gauges</t>
  </si>
  <si>
    <t>Shutter bogey (6 bogeys - little problems)</t>
  </si>
  <si>
    <t xml:space="preserve">Narrow filter + holder </t>
  </si>
  <si>
    <t>Hexapod encoders 1 off</t>
  </si>
  <si>
    <t>Ar (done?)</t>
  </si>
  <si>
    <t xml:space="preserve">PXI-8820 (controller to replace PCON) </t>
  </si>
  <si>
    <t>Absorption filters 2 off</t>
  </si>
  <si>
    <t>Allen Bradley Ethernet/IP Card</t>
  </si>
  <si>
    <t>Dome repairs</t>
  </si>
  <si>
    <t>Rho Encoder strip and read head R91 000,00</t>
  </si>
  <si>
    <t>Ne (done?)</t>
  </si>
  <si>
    <t>Articulation Encoder strip and read head</t>
  </si>
  <si>
    <t>New BMS PC + ControlNET card (done?) To be specified and bought. Still been reviewed.</t>
  </si>
  <si>
    <t>Actuators</t>
  </si>
  <si>
    <t>Tracker PC (replace old Pentium 5 and Windows 2000)</t>
  </si>
  <si>
    <t>Xe (done?)</t>
  </si>
  <si>
    <t xml:space="preserve">Articulation  Ring gear replacement </t>
  </si>
  <si>
    <t>Allen Bradley RT Card</t>
  </si>
  <si>
    <t>SPS controller card replacement</t>
  </si>
  <si>
    <t>MACRO station training</t>
  </si>
  <si>
    <t>Cu(Ar) (done?)</t>
  </si>
  <si>
    <t>Th(Ar) (done?)</t>
  </si>
  <si>
    <t>Pressure transducers</t>
  </si>
  <si>
    <t>Spare SAMS PC , already purchased</t>
  </si>
  <si>
    <t>HG(Ar) (done?)</t>
  </si>
  <si>
    <t>RV exhaust filter</t>
  </si>
  <si>
    <t>PI SPS Motherboard</t>
  </si>
  <si>
    <t>Glass plate pellicle</t>
  </si>
  <si>
    <t>Roots blower replacement (asset renewal)</t>
  </si>
  <si>
    <t>TOTAL SPARES</t>
  </si>
  <si>
    <t>ASSET RENEWAL - SPARES EXCLUDED - 2015-16 FINANCIAL YEAR</t>
  </si>
  <si>
    <t xml:space="preserve">SEALING PROJECT </t>
  </si>
  <si>
    <t>ITEM</t>
  </si>
  <si>
    <t>NO</t>
  </si>
  <si>
    <t>COST (2011)</t>
  </si>
  <si>
    <t>COST (2016)</t>
  </si>
  <si>
    <t>EXCHANGE RATE EFFECT</t>
  </si>
  <si>
    <t>Louvers</t>
  </si>
  <si>
    <t xml:space="preserve">  Labour -specialised rope access</t>
  </si>
  <si>
    <t>Additional labour from SALT FTEs</t>
  </si>
  <si>
    <t xml:space="preserve"> Material</t>
  </si>
  <si>
    <t xml:space="preserve">    Seals</t>
  </si>
  <si>
    <t xml:space="preserve">   Consumables</t>
  </si>
  <si>
    <t xml:space="preserve">   Contingency</t>
  </si>
  <si>
    <t>Shutter seal</t>
  </si>
  <si>
    <t xml:space="preserve">  Material</t>
  </si>
  <si>
    <t xml:space="preserve">     Brush seal</t>
  </si>
  <si>
    <t xml:space="preserve">     Consumables</t>
  </si>
  <si>
    <t xml:space="preserve">     Contingency</t>
  </si>
  <si>
    <t>SUB_TOTAL</t>
  </si>
  <si>
    <t>Ring beam repair</t>
  </si>
  <si>
    <t xml:space="preserve">  Labour - consultants metalurgy</t>
  </si>
  <si>
    <t>Joint sealing</t>
  </si>
  <si>
    <t>Defer to another year</t>
  </si>
  <si>
    <t xml:space="preserve">     Sealant</t>
  </si>
  <si>
    <t xml:space="preserve">     Flashing</t>
  </si>
  <si>
    <t xml:space="preserve">    Consulmables</t>
  </si>
  <si>
    <t xml:space="preserve">    Contingency</t>
  </si>
  <si>
    <t xml:space="preserve">  Labour - rope access</t>
  </si>
  <si>
    <t>CCAS Tower</t>
  </si>
  <si>
    <t xml:space="preserve">  Labour</t>
  </si>
  <si>
    <t>SALT FTE</t>
  </si>
  <si>
    <t>Project Management</t>
  </si>
  <si>
    <t>Inflation since 2011</t>
  </si>
  <si>
    <t>Exchange rate since 2011</t>
  </si>
  <si>
    <t>ASSET REPLACEMENT</t>
  </si>
  <si>
    <t>Roots blower replacement</t>
  </si>
  <si>
    <t>TOTAL ASSET RENEWAL - SPARES EXCLUDED</t>
  </si>
  <si>
    <t>SYSTEM REPAIRS AND MAINTENANCE 2016-17</t>
  </si>
  <si>
    <t>Indicated with white background, please check prices (these were last year's estimates)</t>
  </si>
  <si>
    <t>Please take into account servicing and maintenance of plant and equipment under these headings only</t>
  </si>
  <si>
    <t>Facility repair and maintenance is the biggest cost items, so please remember to include the regular services etc.</t>
  </si>
  <si>
    <t>I have given you the 2015-16 budget for comparison</t>
  </si>
  <si>
    <t>Ockert, Eben, Keith, Jonathan,</t>
  </si>
  <si>
    <t>Jonathan</t>
  </si>
  <si>
    <t>Hitesh, Jonathan</t>
  </si>
  <si>
    <t>Keith, Eben</t>
  </si>
  <si>
    <t>Janus, Keith, Ockert</t>
  </si>
  <si>
    <t>Janus, Paul</t>
  </si>
  <si>
    <t>Keith and Ockert</t>
  </si>
  <si>
    <t>Vic ( including vehicles -check with Surayda who pays?)</t>
  </si>
  <si>
    <t>Facility Repairs and Maintenance</t>
  </si>
  <si>
    <t>Telescope structure repairs &amp; maintenance</t>
  </si>
  <si>
    <t>Dome repairs &amp; maintenance</t>
  </si>
  <si>
    <t>Primary mirror repairs &amp; maintenance &amp; CCAS</t>
  </si>
  <si>
    <t>Tracker repairs &amp; maintenance*</t>
  </si>
  <si>
    <t>Payload repairs &amp; maintenance</t>
  </si>
  <si>
    <t>TCS repairs &amp; maintenance</t>
  </si>
  <si>
    <t>RSS repairs &amp; maintenance</t>
  </si>
  <si>
    <t>SALTICAM repairs &amp; maintenance</t>
  </si>
  <si>
    <t>HRS repairs &amp; maintenance</t>
  </si>
  <si>
    <t>GENERAL REPAIRS &amp; MAINTENANCE (Not included in other sub-systems)</t>
  </si>
  <si>
    <t>General air compressor service</t>
  </si>
  <si>
    <t>Pier</t>
  </si>
  <si>
    <t>Dome Light Upgrade (LEDs)</t>
  </si>
  <si>
    <t>PI SPS controller card repair</t>
  </si>
  <si>
    <t>Provision (based on 2015-16 actual expenses)</t>
  </si>
  <si>
    <t>SALTICAM fold-mirror drive - done</t>
  </si>
  <si>
    <t>Provision (what will typically need repairs and maintenance? No money spent in 2014-15)</t>
  </si>
  <si>
    <t>Provision ( RSS optics service based on 2014-15 figures)</t>
  </si>
  <si>
    <t>Provision for yearly maintenance costs</t>
  </si>
  <si>
    <t>Service of vehicles</t>
  </si>
  <si>
    <t>instrument air service</t>
  </si>
  <si>
    <t>Dome bogeys repairs (including bogey replacement and wheel replacement)</t>
  </si>
  <si>
    <t>PI SPS actuator repair</t>
  </si>
  <si>
    <t>Cable wraps repair</t>
  </si>
  <si>
    <t>Auxiliary fold-mirror drive</t>
  </si>
  <si>
    <t>Repair and maintenance when new optics will be fitted not included in project budget</t>
  </si>
  <si>
    <t>Turbo molecular vacuum pump service</t>
  </si>
  <si>
    <t>Licenses</t>
  </si>
  <si>
    <t>Chiller service</t>
  </si>
  <si>
    <t>Air-bearings budgeted under Spares</t>
  </si>
  <si>
    <t>Shutter bogey service</t>
  </si>
  <si>
    <t>Primary mirror coating consumables (filaments, vacuum grease, chemicals)</t>
  </si>
  <si>
    <t>Tube replacement</t>
  </si>
  <si>
    <t>Pellicle drive</t>
  </si>
  <si>
    <t>Repair and maintenance when NIR will be fitted, not included in project budget?</t>
  </si>
  <si>
    <t>Scrollvac service</t>
  </si>
  <si>
    <t>OTIS lift service</t>
  </si>
  <si>
    <t>Proximity sensors</t>
  </si>
  <si>
    <t>Vacuum plant controller cards repair</t>
  </si>
  <si>
    <t>Provision (based on 2014-15 actuals)</t>
  </si>
  <si>
    <t>Pressure vessel tests (provided under Safety Expenses)</t>
  </si>
  <si>
    <t>Shutter drive replacement</t>
  </si>
  <si>
    <t>Flexures manufacturing</t>
  </si>
  <si>
    <t>Normal air dryer modification</t>
  </si>
  <si>
    <t>NOTE: sealing is a separate project R120k</t>
  </si>
  <si>
    <t>Vacuum plant service</t>
  </si>
  <si>
    <t>Cherry picker</t>
  </si>
  <si>
    <t xml:space="preserve">Provision </t>
  </si>
  <si>
    <t>UPS services</t>
  </si>
  <si>
    <t>Lift paid by Ismail</t>
  </si>
  <si>
    <t>Provision - buildings</t>
  </si>
  <si>
    <t>Glycol tests</t>
  </si>
  <si>
    <t>Fire alarm service</t>
  </si>
  <si>
    <t>Generator service - replaced by new generator</t>
  </si>
  <si>
    <t>Tegnon air dryer upgrade</t>
  </si>
  <si>
    <t>Tegnon air dryer service</t>
  </si>
  <si>
    <t>Rockwell Automation License Renewal</t>
  </si>
  <si>
    <t>Glycol pump service</t>
  </si>
  <si>
    <t>Spectrometer room airlines replace</t>
  </si>
  <si>
    <t>BUDGET 2015-16</t>
  </si>
  <si>
    <t>BUDGET 2016-17</t>
  </si>
  <si>
    <t>* I have applied for a tracker X, Y and hexapod motor replacement under Facility Renewal</t>
  </si>
  <si>
    <t>GENERAL OPERATIONAL EXPENSES 2016-17</t>
  </si>
  <si>
    <t>Please review the list of expenditure to date and your forecast for this fin year to determine the baseline</t>
  </si>
  <si>
    <t>Please add the expenses  you foresee will be needed during the next fin year</t>
  </si>
  <si>
    <t>Please take into account servicing and maintenance of plant and equipment</t>
  </si>
  <si>
    <t>I have added the budget for 2015-16 for comparison</t>
  </si>
  <si>
    <t>Jonathan and Timmy</t>
  </si>
  <si>
    <t>Eben, Jonathan, Keith</t>
  </si>
  <si>
    <t>Adelaide</t>
  </si>
  <si>
    <t>Eben, Jonathan, Keith, Paul</t>
  </si>
  <si>
    <t>Eben and Adelaide</t>
  </si>
  <si>
    <t>Keith, Paul, Eben, Jonathan</t>
  </si>
  <si>
    <t>Vic</t>
  </si>
  <si>
    <t>Gases</t>
  </si>
  <si>
    <t>Loose Tools</t>
  </si>
  <si>
    <t>Sundry Consumables</t>
  </si>
  <si>
    <t>General Technical Consumables</t>
  </si>
  <si>
    <t>Machinery Fuels and Lubricants</t>
  </si>
  <si>
    <t>Test Equipment</t>
  </si>
  <si>
    <t>Test Equipment Repair &amp; Main</t>
  </si>
  <si>
    <t>Safety Clothing - Tech Ops</t>
  </si>
  <si>
    <t>Safety Expenses - Tech Ops</t>
  </si>
  <si>
    <t>Security Expenses - Tech Ops</t>
  </si>
  <si>
    <t>Railage, A/Freight &amp; Courier - Tech Ops</t>
  </si>
  <si>
    <t>CO2 plus cylinder hire</t>
  </si>
  <si>
    <t>Provision (this pays for Tech Ops, SOs, SAs and visitors consumables)</t>
  </si>
  <si>
    <t>Provision (based on historic trends)</t>
  </si>
  <si>
    <t xml:space="preserve">Diesel for generator </t>
  </si>
  <si>
    <t>Faulhaber test rack upgrades done</t>
  </si>
  <si>
    <t>Weather mast sensors calibration</t>
  </si>
  <si>
    <t>PSE</t>
  </si>
  <si>
    <t>Lifting gear</t>
  </si>
  <si>
    <t>Tag access</t>
  </si>
  <si>
    <t>Nitrogen</t>
  </si>
  <si>
    <t xml:space="preserve">Fuel for Vehicles </t>
  </si>
  <si>
    <t>ER24</t>
  </si>
  <si>
    <t>Cards</t>
  </si>
  <si>
    <t>Welding</t>
  </si>
  <si>
    <t>RTD Cable 100m</t>
  </si>
  <si>
    <t>Labview license</t>
  </si>
  <si>
    <t>Service after lightning</t>
  </si>
  <si>
    <t>TRAINING 2016-17</t>
  </si>
  <si>
    <t>Indicated with white background, please check details and costs</t>
  </si>
  <si>
    <t>Vic, Ockert, Hitesh, Janus, Keith, Jonathan, Eben,  Adelaide</t>
  </si>
  <si>
    <t xml:space="preserve">Training </t>
  </si>
  <si>
    <t>Deneys Maartens MSc</t>
  </si>
  <si>
    <t xml:space="preserve">Fire fighting </t>
  </si>
  <si>
    <t>SAs and SOs and 2 Tech Ops</t>
  </si>
  <si>
    <t>First Aid</t>
  </si>
  <si>
    <t>All SAs and SOs and some Tech Ops</t>
  </si>
  <si>
    <t>Fall arrest</t>
  </si>
  <si>
    <t>Tech Ops to maintain competencies</t>
  </si>
  <si>
    <t>Forklift</t>
  </si>
  <si>
    <t>Overhead crane</t>
  </si>
  <si>
    <t>Rigging</t>
  </si>
  <si>
    <t>Excel</t>
  </si>
  <si>
    <t xml:space="preserve">Enhance the know-how of lower educated people of the mirror cleaning and coating teams </t>
  </si>
  <si>
    <t>MACRO station training- done in SA</t>
  </si>
  <si>
    <t>Crucial to firmware understanding and coding of spare cards for the MAKRO stations that command tracker movements. We have spare cards but can not code them since they are a later version that original cards. Telescope can stand for more than a week if we have to get help from the manufacturer to code these cards. It is also a core technology for the proper operation of the telescope. IT has been postponed for 3 years now but we had a failure during Easter weekend of 2010</t>
  </si>
  <si>
    <t>Optical - University Arizona</t>
  </si>
  <si>
    <t>Optical studies by Janus and Ockert in line with SAAO strategy to develop our own optical specialists</t>
  </si>
  <si>
    <t>SPIE</t>
  </si>
  <si>
    <t xml:space="preserve">T Makananise - B Tech Electronic UNISA </t>
  </si>
  <si>
    <t>2 Subjects</t>
  </si>
  <si>
    <t>D Gibbons -  fitter and turner artisanship</t>
  </si>
  <si>
    <t>T Fransman -  B Tech Mechanical UNISA</t>
  </si>
  <si>
    <t>BUDGET 2015-2016</t>
  </si>
  <si>
    <t>TRAVEL - LOCAL AND INTERNATIONAL 2016-17</t>
  </si>
  <si>
    <t>LOCAL - TECH OPS</t>
  </si>
  <si>
    <t>COURSE</t>
  </si>
  <si>
    <t>Plane Tickets CT-JHB</t>
  </si>
  <si>
    <t>Jacaranda House</t>
  </si>
  <si>
    <t>Guest House</t>
  </si>
  <si>
    <t xml:space="preserve">First Aid (4 off - 2 advanced) </t>
  </si>
  <si>
    <t>Fire Fighting (0 off)</t>
  </si>
  <si>
    <t>Fall arrest (3 off )</t>
  </si>
  <si>
    <t>Cherry Picker</t>
  </si>
  <si>
    <t>Exel</t>
  </si>
  <si>
    <t>Denville</t>
  </si>
  <si>
    <t>Plane ticket CT-Jhb</t>
  </si>
  <si>
    <t>Company vehicle SL-CT-SL</t>
  </si>
  <si>
    <t>Own vehicle SL-CT-SL</t>
  </si>
  <si>
    <t>INTERNATIONAL - TECH OPS</t>
  </si>
  <si>
    <t>Visit HET</t>
  </si>
  <si>
    <t>Board meeting</t>
  </si>
  <si>
    <t>HET</t>
  </si>
  <si>
    <t>TECH OPS COMPUTERS AND SOFTWARE 2016-17</t>
  </si>
  <si>
    <t>NAME</t>
  </si>
  <si>
    <t>PRICE</t>
  </si>
  <si>
    <t>MOTIVATION</t>
  </si>
  <si>
    <t>Multiple</t>
  </si>
  <si>
    <t xml:space="preserve">CAD stations. Current computers can not cope with the extensive graphic demands required by NX and the CAD models, FEA models, kinematic simulations etc. They are used on all mechanical design work and are more than 3-4 years old. </t>
  </si>
  <si>
    <t>Operator</t>
  </si>
  <si>
    <t>Computer unreliable - regular blue screens, older than 4 years</t>
  </si>
  <si>
    <t>Chris</t>
  </si>
  <si>
    <t>Computer older than 3 years and solid state memory too small. Can not read NX models and drawings except for pdf versions</t>
  </si>
  <si>
    <t>SOFTWARE</t>
  </si>
  <si>
    <t>LICENSE</t>
  </si>
  <si>
    <t>NOTES</t>
  </si>
  <si>
    <t>Microsoft Office</t>
  </si>
  <si>
    <t>No license fees. Bought with computer</t>
  </si>
  <si>
    <t>NX</t>
  </si>
  <si>
    <t>R42k To be split 50:50 with SAAO</t>
  </si>
  <si>
    <t>Zemax</t>
  </si>
  <si>
    <t>One standard license at $890 each. Exchange rate R15/$</t>
  </si>
  <si>
    <t>IDL</t>
  </si>
  <si>
    <t>Used  by astronomers</t>
  </si>
  <si>
    <t>Please budget the new Spares under the Spares sheet. Read the definition of Spares in the Spares spreadsheet</t>
  </si>
  <si>
    <t>Indicated with green background, I have made proposals for the 2016-17 financial year based upon 2015-16 budget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</si>
</sst>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quot;R&quot;#,##0.00"/>
    <numFmt numFmtId="165" formatCode="&quot;R&quot;#,##0"/>
    <numFmt numFmtId="166" formatCode="&quot;R&quot;#,##0.00;[Red]&quot;R&quot;#,##0.00"/>
    <numFmt numFmtId="167" formatCode="_(* #,##0.00_);_(* \(#,##0.00\);_(* &quot;-&quot;??_);_(@_)"/>
    <numFmt numFmtId="168" formatCode="#,##0.00;[Red]#,##0.00"/>
  </numFmts>
  <fonts count="48" x14ac:knownFonts="1">
    <font>
      <sz val="10"/>
      <name val="Arial"/>
    </font>
    <font>
      <sz val="11"/>
      <color theme="1"/>
      <name val="Calibri"/>
      <family val="2"/>
      <scheme val="minor"/>
    </font>
    <font>
      <b/>
      <sz val="11"/>
      <color theme="1"/>
      <name val="Calibri"/>
      <family val="2"/>
      <scheme val="minor"/>
    </font>
    <font>
      <b/>
      <sz val="14"/>
      <color indexed="8"/>
      <name val="Arial"/>
      <family val="2"/>
    </font>
    <font>
      <b/>
      <sz val="12"/>
      <color indexed="8"/>
      <name val="Arial"/>
      <family val="2"/>
    </font>
    <font>
      <sz val="12"/>
      <color indexed="8"/>
      <name val="Arial"/>
      <family val="2"/>
    </font>
    <font>
      <b/>
      <sz val="12"/>
      <name val="Arial"/>
      <family val="2"/>
    </font>
    <font>
      <sz val="12"/>
      <name val="Arial"/>
      <family val="2"/>
    </font>
    <font>
      <b/>
      <sz val="11"/>
      <color indexed="8"/>
      <name val="Calibri"/>
      <family val="2"/>
    </font>
    <font>
      <b/>
      <sz val="14"/>
      <color indexed="8"/>
      <name val="Calibri"/>
      <family val="2"/>
    </font>
    <font>
      <sz val="12"/>
      <color indexed="8"/>
      <name val="Calibri"/>
      <family val="2"/>
    </font>
    <font>
      <b/>
      <sz val="12"/>
      <color indexed="8"/>
      <name val="Calibri"/>
      <family val="2"/>
    </font>
    <font>
      <b/>
      <i/>
      <sz val="16"/>
      <color indexed="8"/>
      <name val="Calibri"/>
      <family val="2"/>
    </font>
    <font>
      <b/>
      <sz val="10"/>
      <name val="Arial"/>
      <family val="2"/>
    </font>
    <font>
      <b/>
      <sz val="10"/>
      <color theme="1"/>
      <name val="Arial"/>
      <family val="2"/>
    </font>
    <font>
      <b/>
      <sz val="16"/>
      <color theme="1"/>
      <name val="Calibri"/>
      <family val="2"/>
      <scheme val="minor"/>
    </font>
    <font>
      <sz val="16"/>
      <color theme="1"/>
      <name val="Calibri"/>
      <family val="2"/>
      <scheme val="minor"/>
    </font>
    <font>
      <i/>
      <sz val="12"/>
      <color theme="1"/>
      <name val="Calibri"/>
      <family val="2"/>
      <scheme val="minor"/>
    </font>
    <font>
      <sz val="12"/>
      <color theme="1"/>
      <name val="Calibri"/>
      <family val="2"/>
      <scheme val="minor"/>
    </font>
    <font>
      <b/>
      <i/>
      <sz val="16"/>
      <color theme="1"/>
      <name val="Calibri"/>
      <family val="2"/>
      <scheme val="minor"/>
    </font>
    <font>
      <b/>
      <sz val="14"/>
      <color theme="1"/>
      <name val="Calibri"/>
      <family val="2"/>
      <scheme val="minor"/>
    </font>
    <font>
      <b/>
      <sz val="12"/>
      <color theme="1"/>
      <name val="Calibri"/>
      <family val="2"/>
      <scheme val="minor"/>
    </font>
    <font>
      <sz val="11"/>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sz val="8"/>
      <name val="Arial"/>
      <family val="2"/>
    </font>
    <font>
      <sz val="14"/>
      <color theme="1"/>
      <name val="Calibri"/>
      <family val="2"/>
      <scheme val="minor"/>
    </font>
    <font>
      <b/>
      <i/>
      <sz val="16"/>
      <color rgb="FF000000"/>
      <name val="Calibri"/>
      <family val="2"/>
      <scheme val="minor"/>
    </font>
    <font>
      <b/>
      <sz val="14"/>
      <color rgb="FF000000"/>
      <name val="Calibri"/>
      <family val="2"/>
      <scheme val="minor"/>
    </font>
    <font>
      <b/>
      <sz val="12"/>
      <color rgb="FF000000"/>
      <name val="Calibri"/>
      <family val="2"/>
      <scheme val="minor"/>
    </font>
    <font>
      <sz val="9"/>
      <color theme="1"/>
      <name val="Calibri"/>
      <family val="2"/>
      <scheme val="minor"/>
    </font>
    <font>
      <b/>
      <sz val="11"/>
      <color rgb="FF000000"/>
      <name val="Calibri"/>
      <family val="2"/>
      <scheme val="minor"/>
    </font>
    <font>
      <b/>
      <sz val="10"/>
      <color rgb="FF000000"/>
      <name val="Calibri"/>
      <family val="2"/>
      <scheme val="minor"/>
    </font>
    <font>
      <b/>
      <sz val="16"/>
      <color rgb="FF000000"/>
      <name val="Calibri"/>
      <family val="2"/>
      <scheme val="minor"/>
    </font>
    <font>
      <sz val="16"/>
      <color rgb="FF000000"/>
      <name val="Calibri"/>
      <family val="2"/>
      <scheme val="minor"/>
    </font>
    <font>
      <i/>
      <sz val="12"/>
      <color rgb="FF000000"/>
      <name val="Calibri"/>
      <family val="2"/>
      <scheme val="minor"/>
    </font>
    <font>
      <b/>
      <sz val="9"/>
      <color indexed="81"/>
      <name val="Calibri"/>
      <family val="2"/>
    </font>
    <font>
      <sz val="9"/>
      <color indexed="81"/>
      <name val="Calibri"/>
      <family val="2"/>
    </font>
    <font>
      <sz val="12"/>
      <color rgb="FF000000"/>
      <name val="Calibri"/>
      <family val="2"/>
      <scheme val="minor"/>
    </font>
    <font>
      <b/>
      <sz val="14"/>
      <color theme="1"/>
      <name val="Arial"/>
      <family val="2"/>
    </font>
    <font>
      <b/>
      <sz val="12"/>
      <color theme="1"/>
      <name val="Arial"/>
      <family val="2"/>
    </font>
    <font>
      <b/>
      <sz val="12"/>
      <color rgb="FF000000"/>
      <name val="Arial"/>
      <family val="2"/>
    </font>
    <font>
      <b/>
      <sz val="10"/>
      <color rgb="FF000000"/>
      <name val="Arial"/>
      <family val="2"/>
    </font>
    <font>
      <sz val="12"/>
      <color theme="1"/>
      <name val="Arial"/>
      <family val="2"/>
    </font>
    <font>
      <sz val="12"/>
      <color rgb="FF000000"/>
      <name val="Arial"/>
      <family val="2"/>
    </font>
    <font>
      <sz val="10"/>
      <color rgb="FF000000"/>
      <name val="Arial"/>
      <family val="2"/>
    </font>
    <font>
      <b/>
      <sz val="14"/>
      <color rgb="FF000000"/>
      <name val="Arial"/>
      <family val="2"/>
    </font>
  </fonts>
  <fills count="3">
    <fill>
      <patternFill patternType="none"/>
    </fill>
    <fill>
      <patternFill patternType="gray125"/>
    </fill>
    <fill>
      <patternFill patternType="solid">
        <fgColor rgb="FFFFFFCC"/>
      </patternFill>
    </fill>
  </fills>
  <borders count="77">
    <border>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8"/>
      </bottom>
      <diagonal/>
    </border>
    <border>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8"/>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style="medium">
        <color auto="1"/>
      </left>
      <right style="medium">
        <color auto="1"/>
      </right>
      <top/>
      <bottom/>
      <diagonal/>
    </border>
    <border>
      <left/>
      <right/>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right/>
      <top style="thin">
        <color auto="1"/>
      </top>
      <bottom style="double">
        <color auto="1"/>
      </bottom>
      <diagonal/>
    </border>
    <border>
      <left/>
      <right style="medium">
        <color rgb="FF000000"/>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top style="thin">
        <color auto="1"/>
      </top>
      <bottom/>
      <diagonal/>
    </border>
    <border>
      <left/>
      <right style="medium">
        <color auto="1"/>
      </right>
      <top style="thin">
        <color auto="1"/>
      </top>
      <bottom/>
      <diagonal/>
    </border>
    <border>
      <left/>
      <right/>
      <top style="thin">
        <color rgb="FFB2B2B2"/>
      </top>
      <bottom style="thin">
        <color rgb="FFB2B2B2"/>
      </bottom>
      <diagonal/>
    </border>
    <border>
      <left style="medium">
        <color auto="1"/>
      </left>
      <right style="medium">
        <color auto="1"/>
      </right>
      <top style="thin">
        <color rgb="FFB2B2B2"/>
      </top>
      <bottom style="thin">
        <color rgb="FFB2B2B2"/>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s>
  <cellStyleXfs count="4">
    <xf numFmtId="0" fontId="0" fillId="0" borderId="0"/>
    <xf numFmtId="0" fontId="1" fillId="0" borderId="0"/>
    <xf numFmtId="167" fontId="1" fillId="0" borderId="0" applyFont="0" applyFill="0" applyBorder="0" applyAlignment="0" applyProtection="0"/>
    <xf numFmtId="0" fontId="1" fillId="2" borderId="1" applyNumberFormat="0" applyFont="0" applyAlignment="0" applyProtection="0"/>
  </cellStyleXfs>
  <cellXfs count="608">
    <xf numFmtId="0" fontId="0" fillId="0" borderId="0" xfId="0"/>
    <xf numFmtId="0" fontId="3" fillId="0" borderId="0" xfId="0" applyFont="1"/>
    <xf numFmtId="0" fontId="4" fillId="0" borderId="0" xfId="0" applyFont="1" applyFill="1" applyBorder="1"/>
    <xf numFmtId="0" fontId="4" fillId="0" borderId="0" xfId="0" applyFont="1" applyFill="1" applyBorder="1" applyAlignment="1"/>
    <xf numFmtId="0" fontId="3" fillId="0" borderId="0" xfId="0" applyFont="1" applyFill="1" applyBorder="1"/>
    <xf numFmtId="0" fontId="3" fillId="0" borderId="0" xfId="0" applyFont="1" applyFill="1" applyBorder="1" applyAlignment="1"/>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5" xfId="0" applyBorder="1" applyAlignment="1"/>
    <xf numFmtId="0" fontId="4" fillId="0" borderId="2" xfId="0" applyFont="1" applyBorder="1" applyAlignment="1">
      <alignment horizontal="center" vertical="center" wrapText="1"/>
    </xf>
    <xf numFmtId="0" fontId="4" fillId="0" borderId="6" xfId="0" applyFont="1" applyBorder="1" applyAlignment="1">
      <alignment horizont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Border="1" applyAlignment="1">
      <alignment horizontal="center" vertical="center" wrapText="1"/>
    </xf>
    <xf numFmtId="0" fontId="5" fillId="0" borderId="16" xfId="0" applyFont="1" applyBorder="1" applyAlignment="1">
      <alignment horizontal="left"/>
    </xf>
    <xf numFmtId="0" fontId="5" fillId="0" borderId="17" xfId="0" applyFont="1" applyBorder="1" applyAlignment="1">
      <alignment horizontal="right" vertical="center" wrapText="1"/>
    </xf>
    <xf numFmtId="0" fontId="5" fillId="0" borderId="18" xfId="0" applyFont="1" applyBorder="1" applyAlignment="1">
      <alignment horizontal="right" vertical="center" wrapText="1"/>
    </xf>
    <xf numFmtId="0" fontId="5" fillId="0" borderId="19" xfId="0" applyFont="1" applyBorder="1" applyAlignment="1">
      <alignment horizontal="right" vertical="center" wrapText="1"/>
    </xf>
    <xf numFmtId="0" fontId="5" fillId="0" borderId="20" xfId="0" applyFont="1" applyBorder="1" applyAlignment="1">
      <alignment horizontal="right" vertical="center" wrapText="1"/>
    </xf>
    <xf numFmtId="0" fontId="4" fillId="0" borderId="19" xfId="0" applyFont="1" applyBorder="1" applyAlignment="1">
      <alignment horizontal="right" vertical="center" wrapText="1"/>
    </xf>
    <xf numFmtId="0" fontId="5" fillId="0" borderId="21" xfId="0" applyFont="1" applyBorder="1" applyAlignment="1">
      <alignment horizontal="right" vertical="center" wrapText="1"/>
    </xf>
    <xf numFmtId="0" fontId="6" fillId="0" borderId="22" xfId="0" applyFont="1" applyBorder="1"/>
    <xf numFmtId="0" fontId="4" fillId="0" borderId="23" xfId="0" applyFont="1" applyBorder="1" applyAlignment="1">
      <alignment horizontal="right" vertical="center" wrapText="1"/>
    </xf>
    <xf numFmtId="0" fontId="5" fillId="0" borderId="24" xfId="0" applyFont="1" applyBorder="1" applyAlignment="1">
      <alignment horizontal="right" vertical="center" wrapText="1"/>
    </xf>
    <xf numFmtId="0" fontId="6" fillId="0" borderId="25" xfId="0" applyFont="1" applyBorder="1"/>
    <xf numFmtId="0" fontId="4" fillId="0" borderId="25" xfId="0" applyFont="1" applyBorder="1" applyAlignment="1">
      <alignment horizontal="right" vertical="center" wrapText="1"/>
    </xf>
    <xf numFmtId="0" fontId="5" fillId="0" borderId="9" xfId="0" applyFont="1" applyBorder="1" applyAlignment="1">
      <alignment horizontal="right" vertical="center" wrapText="1"/>
    </xf>
    <xf numFmtId="0" fontId="5" fillId="0" borderId="26" xfId="0" applyFont="1" applyBorder="1" applyAlignment="1">
      <alignment horizontal="right" vertical="center" wrapText="1"/>
    </xf>
    <xf numFmtId="0" fontId="5" fillId="0" borderId="27" xfId="0" applyFont="1" applyBorder="1" applyAlignment="1">
      <alignment horizontal="right" vertical="center" wrapText="1"/>
    </xf>
    <xf numFmtId="0" fontId="5" fillId="0" borderId="28" xfId="0" applyFont="1" applyBorder="1" applyAlignment="1">
      <alignment horizontal="right" vertical="center" wrapText="1"/>
    </xf>
    <xf numFmtId="0" fontId="6" fillId="0" borderId="29" xfId="0" applyFont="1" applyBorder="1"/>
    <xf numFmtId="0" fontId="4" fillId="0" borderId="29" xfId="0" applyFont="1" applyBorder="1" applyAlignment="1">
      <alignment horizontal="right" vertical="center" wrapText="1"/>
    </xf>
    <xf numFmtId="0" fontId="4" fillId="0" borderId="30" xfId="0" applyFont="1" applyBorder="1"/>
    <xf numFmtId="0" fontId="4" fillId="0" borderId="4" xfId="0" applyFont="1" applyBorder="1"/>
    <xf numFmtId="0" fontId="5" fillId="0" borderId="31" xfId="0" applyFont="1" applyBorder="1" applyAlignment="1">
      <alignment horizontal="right"/>
    </xf>
    <xf numFmtId="0" fontId="4" fillId="0" borderId="5" xfId="0" applyFont="1" applyBorder="1"/>
    <xf numFmtId="0" fontId="4" fillId="0" borderId="3" xfId="0" applyFont="1" applyBorder="1"/>
    <xf numFmtId="0" fontId="4" fillId="0" borderId="32" xfId="0" applyFont="1" applyBorder="1"/>
    <xf numFmtId="0" fontId="0" fillId="0" borderId="11" xfId="0" applyBorder="1"/>
    <xf numFmtId="0" fontId="7" fillId="0" borderId="13" xfId="0" applyFont="1" applyBorder="1"/>
    <xf numFmtId="0" fontId="4" fillId="0" borderId="33" xfId="0" applyFont="1" applyBorder="1"/>
    <xf numFmtId="0" fontId="6" fillId="0" borderId="31" xfId="0" applyFont="1" applyBorder="1"/>
    <xf numFmtId="0" fontId="4" fillId="0" borderId="0" xfId="0" applyFont="1" applyFill="1" applyBorder="1" applyAlignment="1">
      <alignment horizontal="right"/>
    </xf>
    <xf numFmtId="0" fontId="8" fillId="0" borderId="0" xfId="0" applyFont="1" applyFill="1" applyBorder="1"/>
    <xf numFmtId="0" fontId="4" fillId="0" borderId="34" xfId="0" applyFont="1" applyFill="1" applyBorder="1"/>
    <xf numFmtId="0" fontId="5" fillId="0" borderId="35" xfId="0" applyFont="1" applyBorder="1"/>
    <xf numFmtId="0" fontId="0" fillId="0" borderId="36" xfId="0" applyBorder="1"/>
    <xf numFmtId="0" fontId="5" fillId="0" borderId="37" xfId="0" applyFont="1" applyBorder="1"/>
    <xf numFmtId="0" fontId="0" fillId="0" borderId="0" xfId="0" applyAlignment="1"/>
    <xf numFmtId="0" fontId="5" fillId="0" borderId="35" xfId="0" applyFont="1" applyFill="1" applyBorder="1"/>
    <xf numFmtId="0" fontId="5" fillId="0" borderId="0" xfId="0" applyFont="1" applyFill="1" applyBorder="1"/>
    <xf numFmtId="0" fontId="0" fillId="0" borderId="0" xfId="0" applyFill="1" applyBorder="1"/>
    <xf numFmtId="0" fontId="0" fillId="0" borderId="0" xfId="0" applyBorder="1"/>
    <xf numFmtId="0" fontId="5" fillId="0" borderId="38" xfId="0" applyFont="1" applyFill="1" applyBorder="1"/>
    <xf numFmtId="0" fontId="9" fillId="0" borderId="0" xfId="0" applyFont="1" applyFill="1" applyBorder="1"/>
    <xf numFmtId="0" fontId="9" fillId="0" borderId="22" xfId="0" applyFont="1" applyBorder="1" applyAlignment="1">
      <alignment horizontal="center"/>
    </xf>
    <xf numFmtId="0" fontId="3" fillId="0" borderId="39" xfId="0" applyFont="1" applyFill="1" applyBorder="1" applyAlignment="1">
      <alignment horizontal="center"/>
    </xf>
    <xf numFmtId="0" fontId="3" fillId="0" borderId="34" xfId="0" applyFont="1" applyFill="1" applyBorder="1" applyAlignment="1">
      <alignment horizontal="center"/>
    </xf>
    <xf numFmtId="0" fontId="3" fillId="0" borderId="40" xfId="0" applyFont="1" applyFill="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4" fillId="0" borderId="22" xfId="0" applyFont="1" applyBorder="1" applyAlignment="1">
      <alignment horizontal="center"/>
    </xf>
    <xf numFmtId="0" fontId="9" fillId="0" borderId="29" xfId="0" applyFont="1" applyBorder="1" applyAlignment="1">
      <alignment horizontal="center"/>
    </xf>
    <xf numFmtId="0" fontId="4" fillId="0" borderId="3"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2" xfId="0" applyFont="1" applyFill="1" applyBorder="1" applyAlignment="1">
      <alignment wrapText="1"/>
    </xf>
    <xf numFmtId="0" fontId="4" fillId="0" borderId="31" xfId="0" applyFont="1" applyBorder="1" applyAlignment="1">
      <alignment wrapText="1"/>
    </xf>
    <xf numFmtId="0" fontId="4" fillId="0" borderId="29" xfId="0" applyFont="1" applyBorder="1" applyAlignment="1">
      <alignment horizontal="center"/>
    </xf>
    <xf numFmtId="0" fontId="5" fillId="0" borderId="0" xfId="0" applyFont="1" applyFill="1" applyBorder="1" applyAlignment="1">
      <alignment wrapText="1"/>
    </xf>
    <xf numFmtId="0" fontId="0" fillId="0" borderId="16" xfId="0" applyFill="1" applyBorder="1"/>
    <xf numFmtId="0" fontId="5" fillId="0" borderId="42" xfId="0" applyFont="1" applyFill="1" applyBorder="1"/>
    <xf numFmtId="0" fontId="4" fillId="0" borderId="43" xfId="0" applyFont="1" applyFill="1" applyBorder="1" applyAlignment="1">
      <alignment horizontal="right" vertical="center" wrapText="1"/>
    </xf>
    <xf numFmtId="0" fontId="5" fillId="0" borderId="44" xfId="0" applyFont="1" applyFill="1" applyBorder="1" applyAlignment="1">
      <alignment horizontal="right" vertical="center" wrapText="1"/>
    </xf>
    <xf numFmtId="0" fontId="5" fillId="0" borderId="17" xfId="0" applyFont="1" applyFill="1" applyBorder="1" applyAlignment="1">
      <alignment horizontal="right" vertical="center" wrapText="1"/>
    </xf>
    <xf numFmtId="0" fontId="4" fillId="0" borderId="18" xfId="0" applyFont="1" applyFill="1" applyBorder="1" applyAlignment="1">
      <alignment horizontal="right" vertical="center" wrapText="1"/>
    </xf>
    <xf numFmtId="0" fontId="5" fillId="0" borderId="38" xfId="0" applyFont="1" applyFill="1" applyBorder="1" applyAlignment="1">
      <alignment horizontal="right" vertical="center" wrapText="1"/>
    </xf>
    <xf numFmtId="0" fontId="5" fillId="0" borderId="22" xfId="0" applyFont="1" applyFill="1" applyBorder="1"/>
    <xf numFmtId="0" fontId="5" fillId="0" borderId="42" xfId="0" applyFont="1" applyFill="1" applyBorder="1" applyAlignment="1">
      <alignment horizontal="right" vertical="center" wrapText="1"/>
    </xf>
    <xf numFmtId="0" fontId="5" fillId="0" borderId="43" xfId="0" applyFont="1" applyBorder="1"/>
    <xf numFmtId="0" fontId="10" fillId="0" borderId="16" xfId="0" applyFont="1" applyBorder="1"/>
    <xf numFmtId="0" fontId="5" fillId="0" borderId="16" xfId="0" applyFont="1" applyFill="1" applyBorder="1"/>
    <xf numFmtId="0" fontId="10" fillId="0" borderId="25" xfId="0" applyFont="1" applyBorder="1"/>
    <xf numFmtId="0" fontId="0" fillId="0" borderId="25" xfId="0" applyFill="1" applyBorder="1"/>
    <xf numFmtId="0" fontId="5" fillId="0" borderId="25" xfId="0" applyFont="1" applyFill="1" applyBorder="1"/>
    <xf numFmtId="0" fontId="5" fillId="0" borderId="45" xfId="0" applyFont="1" applyFill="1" applyBorder="1" applyAlignment="1">
      <alignment horizontal="right" vertical="center" wrapText="1"/>
    </xf>
    <xf numFmtId="0" fontId="4" fillId="0" borderId="46" xfId="0" applyFont="1" applyFill="1" applyBorder="1" applyAlignment="1">
      <alignment horizontal="right" vertical="center" wrapText="1"/>
    </xf>
    <xf numFmtId="0" fontId="5" fillId="0" borderId="47" xfId="0" applyFont="1" applyBorder="1"/>
    <xf numFmtId="0" fontId="10" fillId="0" borderId="48" xfId="0" applyFont="1" applyBorder="1"/>
    <xf numFmtId="0" fontId="5" fillId="0" borderId="30" xfId="0" applyFont="1" applyFill="1" applyBorder="1"/>
    <xf numFmtId="0" fontId="4" fillId="0" borderId="3" xfId="0" applyFont="1" applyFill="1" applyBorder="1" applyAlignment="1"/>
    <xf numFmtId="0" fontId="4" fillId="0" borderId="31" xfId="0" applyFont="1" applyFill="1" applyBorder="1" applyAlignment="1">
      <alignment horizontal="right"/>
    </xf>
    <xf numFmtId="0" fontId="4" fillId="0" borderId="32" xfId="0" applyFont="1" applyFill="1" applyBorder="1"/>
    <xf numFmtId="0" fontId="4" fillId="0" borderId="4" xfId="0" applyFont="1" applyFill="1" applyBorder="1"/>
    <xf numFmtId="0" fontId="4" fillId="0" borderId="33" xfId="0" applyFont="1" applyFill="1" applyBorder="1"/>
    <xf numFmtId="0" fontId="4" fillId="0" borderId="3" xfId="0" applyFont="1" applyFill="1" applyBorder="1"/>
    <xf numFmtId="0" fontId="5" fillId="0" borderId="31" xfId="0" applyFont="1" applyBorder="1"/>
    <xf numFmtId="0" fontId="11" fillId="0" borderId="30" xfId="0" applyFont="1" applyBorder="1"/>
    <xf numFmtId="0" fontId="5" fillId="0" borderId="0" xfId="0" applyFont="1" applyBorder="1"/>
    <xf numFmtId="0" fontId="11" fillId="0" borderId="0" xfId="0" applyFont="1" applyBorder="1"/>
    <xf numFmtId="0" fontId="5" fillId="0" borderId="35" xfId="0" applyFont="1" applyFill="1" applyBorder="1" applyAlignment="1"/>
    <xf numFmtId="0" fontId="12" fillId="0" borderId="45" xfId="0" applyFont="1" applyFill="1" applyBorder="1" applyAlignment="1">
      <alignment horizontal="left" vertical="center"/>
    </xf>
    <xf numFmtId="0" fontId="12" fillId="0" borderId="0" xfId="0" applyFont="1" applyFill="1" applyBorder="1" applyAlignment="1">
      <alignment horizontal="left" vertical="center"/>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Border="1" applyAlignment="1">
      <alignment vertical="center"/>
    </xf>
    <xf numFmtId="0" fontId="11" fillId="0" borderId="30" xfId="0" applyFont="1" applyFill="1" applyBorder="1" applyAlignment="1">
      <alignment horizontal="center"/>
    </xf>
    <xf numFmtId="0" fontId="11" fillId="0" borderId="5" xfId="0" applyFont="1" applyFill="1" applyBorder="1" applyAlignment="1">
      <alignment horizontal="center"/>
    </xf>
    <xf numFmtId="164" fontId="11" fillId="0" borderId="40" xfId="0" applyNumberFormat="1" applyFont="1" applyFill="1" applyBorder="1" applyAlignment="1">
      <alignment horizontal="center"/>
    </xf>
    <xf numFmtId="0" fontId="10" fillId="0" borderId="0" xfId="0" applyFont="1" applyFill="1" applyBorder="1"/>
    <xf numFmtId="14" fontId="0" fillId="0" borderId="22" xfId="0" applyNumberFormat="1" applyFont="1" applyFill="1" applyBorder="1" applyAlignment="1">
      <alignment horizontal="left"/>
    </xf>
    <xf numFmtId="14" fontId="0" fillId="0" borderId="21" xfId="0" applyNumberFormat="1" applyFill="1" applyBorder="1" applyAlignment="1">
      <alignment horizontal="left"/>
    </xf>
    <xf numFmtId="165" fontId="0" fillId="0" borderId="21" xfId="0" applyNumberFormat="1" applyFill="1" applyBorder="1" applyAlignment="1">
      <alignment horizontal="right"/>
    </xf>
    <xf numFmtId="1" fontId="0" fillId="0" borderId="49" xfId="0" applyNumberFormat="1" applyFont="1" applyFill="1" applyBorder="1" applyAlignment="1">
      <alignment horizontal="left"/>
    </xf>
    <xf numFmtId="164" fontId="0" fillId="0" borderId="22" xfId="0" applyNumberFormat="1" applyFont="1" applyFill="1" applyBorder="1" applyAlignment="1">
      <alignment horizontal="right"/>
    </xf>
    <xf numFmtId="0" fontId="0" fillId="0" borderId="0" xfId="0" applyFont="1" applyFill="1" applyBorder="1" applyAlignment="1">
      <alignment horizontal="left"/>
    </xf>
    <xf numFmtId="16" fontId="0" fillId="0" borderId="25" xfId="0" applyNumberFormat="1" applyFont="1" applyFill="1" applyBorder="1" applyAlignment="1">
      <alignment horizontal="left"/>
    </xf>
    <xf numFmtId="16" fontId="0" fillId="0" borderId="24" xfId="0" applyNumberFormat="1" applyFill="1" applyBorder="1" applyAlignment="1">
      <alignment horizontal="left"/>
    </xf>
    <xf numFmtId="165" fontId="0" fillId="0" borderId="24" xfId="0" applyNumberFormat="1" applyFont="1" applyFill="1" applyBorder="1" applyAlignment="1">
      <alignment horizontal="right"/>
    </xf>
    <xf numFmtId="1" fontId="0" fillId="0" borderId="36" xfId="0" applyNumberFormat="1" applyFont="1" applyFill="1" applyBorder="1" applyAlignment="1">
      <alignment horizontal="left"/>
    </xf>
    <xf numFmtId="164" fontId="0" fillId="0" borderId="25" xfId="0" applyNumberFormat="1" applyFont="1" applyFill="1" applyBorder="1" applyAlignment="1">
      <alignment horizontal="right"/>
    </xf>
    <xf numFmtId="0" fontId="0" fillId="0" borderId="24" xfId="0" applyFont="1" applyFill="1" applyBorder="1" applyAlignment="1">
      <alignment horizontal="left"/>
    </xf>
    <xf numFmtId="14" fontId="0" fillId="0" borderId="25" xfId="0" applyNumberFormat="1" applyFont="1" applyFill="1" applyBorder="1" applyAlignment="1">
      <alignment horizontal="left"/>
    </xf>
    <xf numFmtId="0" fontId="0" fillId="0" borderId="24" xfId="0" applyFill="1" applyBorder="1" applyAlignment="1">
      <alignment horizontal="left"/>
    </xf>
    <xf numFmtId="165" fontId="0" fillId="0" borderId="24" xfId="0" applyNumberFormat="1" applyFill="1" applyBorder="1" applyAlignment="1">
      <alignment horizontal="right"/>
    </xf>
    <xf numFmtId="0" fontId="0" fillId="0" borderId="0" xfId="0" applyFill="1" applyBorder="1" applyAlignment="1">
      <alignment horizontal="left"/>
    </xf>
    <xf numFmtId="0" fontId="0" fillId="0" borderId="29" xfId="0" applyFont="1" applyFill="1" applyBorder="1" applyAlignment="1">
      <alignment horizontal="left"/>
    </xf>
    <xf numFmtId="0" fontId="0" fillId="0" borderId="26" xfId="0" applyFont="1" applyFill="1" applyBorder="1" applyAlignment="1">
      <alignment horizontal="left"/>
    </xf>
    <xf numFmtId="165" fontId="0" fillId="0" borderId="26" xfId="0" applyNumberFormat="1" applyFont="1" applyFill="1" applyBorder="1" applyAlignment="1">
      <alignment horizontal="left"/>
    </xf>
    <xf numFmtId="1" fontId="0" fillId="0" borderId="26" xfId="0" applyNumberFormat="1" applyFont="1" applyFill="1" applyBorder="1" applyAlignment="1">
      <alignment horizontal="left"/>
    </xf>
    <xf numFmtId="164" fontId="0" fillId="0" borderId="26" xfId="0" applyNumberFormat="1" applyFont="1" applyFill="1" applyBorder="1" applyAlignment="1">
      <alignment horizontal="right"/>
    </xf>
    <xf numFmtId="0" fontId="8" fillId="0" borderId="0" xfId="0" applyFont="1" applyFill="1" applyAlignment="1">
      <alignment horizontal="left"/>
    </xf>
    <xf numFmtId="164" fontId="8" fillId="0" borderId="30" xfId="0" applyNumberFormat="1" applyFont="1" applyFill="1" applyBorder="1" applyAlignment="1">
      <alignment horizontal="right"/>
    </xf>
    <xf numFmtId="0" fontId="8" fillId="0" borderId="0" xfId="0" applyFont="1" applyFill="1" applyBorder="1" applyAlignment="1">
      <alignment horizontal="left"/>
    </xf>
    <xf numFmtId="0" fontId="13" fillId="0" borderId="34" xfId="0" applyFont="1" applyBorder="1" applyAlignment="1"/>
    <xf numFmtId="0" fontId="0" fillId="0" borderId="34" xfId="0" applyBorder="1" applyAlignment="1"/>
    <xf numFmtId="0" fontId="0" fillId="0" borderId="45" xfId="0" applyBorder="1"/>
    <xf numFmtId="0" fontId="0" fillId="0" borderId="0" xfId="0" applyAlignment="1"/>
    <xf numFmtId="0" fontId="0" fillId="0" borderId="0" xfId="0" applyBorder="1" applyAlignment="1"/>
    <xf numFmtId="0" fontId="0" fillId="0" borderId="8" xfId="0" applyBorder="1" applyAlignment="1"/>
    <xf numFmtId="0" fontId="0" fillId="0" borderId="0" xfId="0" applyBorder="1" applyAlignment="1"/>
    <xf numFmtId="0" fontId="15" fillId="0" borderId="45" xfId="1" applyFont="1" applyFill="1" applyBorder="1" applyAlignment="1">
      <alignment horizontal="left" vertical="center"/>
    </xf>
    <xf numFmtId="0" fontId="15" fillId="0" borderId="0" xfId="1" applyFont="1" applyFill="1" applyBorder="1" applyAlignment="1">
      <alignment horizontal="left" vertical="center"/>
    </xf>
    <xf numFmtId="0" fontId="16" fillId="0" borderId="0" xfId="1" applyFont="1" applyFill="1"/>
    <xf numFmtId="0" fontId="17" fillId="0" borderId="45" xfId="1" applyFont="1" applyFill="1" applyBorder="1" applyAlignment="1">
      <alignment horizontal="center" vertical="center"/>
    </xf>
    <xf numFmtId="0" fontId="17" fillId="0" borderId="0" xfId="1" applyFont="1" applyFill="1" applyBorder="1" applyAlignment="1">
      <alignment horizontal="left" vertical="center"/>
    </xf>
    <xf numFmtId="0" fontId="17" fillId="0" borderId="0" xfId="1" applyFont="1" applyFill="1" applyBorder="1" applyAlignment="1">
      <alignment horizontal="center" vertical="center"/>
    </xf>
    <xf numFmtId="4" fontId="17" fillId="0" borderId="0" xfId="1" applyNumberFormat="1" applyFont="1" applyFill="1" applyBorder="1" applyAlignment="1">
      <alignment horizontal="center" vertical="center"/>
    </xf>
    <xf numFmtId="0" fontId="18" fillId="0" borderId="0" xfId="1" applyFont="1" applyFill="1"/>
    <xf numFmtId="0" fontId="17" fillId="0" borderId="45" xfId="1" applyFont="1" applyFill="1" applyBorder="1" applyAlignment="1">
      <alignment horizontal="left" vertical="center"/>
    </xf>
    <xf numFmtId="4" fontId="17" fillId="0" borderId="0" xfId="1" applyNumberFormat="1" applyFont="1" applyFill="1" applyBorder="1" applyAlignment="1">
      <alignment horizontal="left" vertical="center"/>
    </xf>
    <xf numFmtId="0" fontId="18" fillId="0" borderId="0" xfId="1" applyFont="1" applyFill="1" applyAlignment="1">
      <alignment horizontal="left"/>
    </xf>
    <xf numFmtId="0" fontId="18" fillId="0" borderId="45" xfId="1" applyFont="1" applyFill="1" applyBorder="1" applyAlignment="1">
      <alignment horizontal="left" vertical="center"/>
    </xf>
    <xf numFmtId="15" fontId="18" fillId="0" borderId="0" xfId="1" applyNumberFormat="1" applyFont="1" applyFill="1" applyBorder="1" applyAlignment="1">
      <alignment horizontal="left" vertical="center"/>
    </xf>
    <xf numFmtId="0" fontId="18" fillId="0" borderId="0" xfId="1" applyFont="1" applyFill="1" applyBorder="1" applyAlignment="1">
      <alignment horizontal="left" vertical="center"/>
    </xf>
    <xf numFmtId="4" fontId="18" fillId="0" borderId="0" xfId="1" applyNumberFormat="1" applyFont="1" applyFill="1" applyBorder="1" applyAlignment="1">
      <alignment horizontal="left" vertical="center"/>
    </xf>
    <xf numFmtId="0" fontId="19" fillId="0" borderId="42" xfId="1" applyFont="1" applyFill="1" applyBorder="1" applyAlignment="1">
      <alignment horizontal="left" vertical="center"/>
    </xf>
    <xf numFmtId="0" fontId="19" fillId="0" borderId="18" xfId="1" applyFont="1" applyFill="1" applyBorder="1" applyAlignment="1">
      <alignment horizontal="left" vertical="center"/>
    </xf>
    <xf numFmtId="4" fontId="19" fillId="0" borderId="18" xfId="1" applyNumberFormat="1" applyFont="1" applyFill="1" applyBorder="1" applyAlignment="1">
      <alignment horizontal="left" vertical="center"/>
    </xf>
    <xf numFmtId="0" fontId="16" fillId="0" borderId="0" xfId="1" applyFont="1" applyFill="1" applyAlignment="1">
      <alignment horizontal="left"/>
    </xf>
    <xf numFmtId="0" fontId="19" fillId="0" borderId="45" xfId="1" applyFont="1" applyFill="1" applyBorder="1" applyAlignment="1">
      <alignment horizontal="left" vertical="center"/>
    </xf>
    <xf numFmtId="0" fontId="19" fillId="0" borderId="0" xfId="1" applyFont="1" applyFill="1" applyBorder="1" applyAlignment="1">
      <alignment horizontal="left" vertical="center"/>
    </xf>
    <xf numFmtId="4" fontId="19" fillId="0" borderId="0" xfId="1" applyNumberFormat="1" applyFont="1" applyFill="1" applyBorder="1" applyAlignment="1">
      <alignment horizontal="left" vertical="center"/>
    </xf>
    <xf numFmtId="0" fontId="19" fillId="0" borderId="0" xfId="1" applyFont="1" applyFill="1" applyAlignment="1">
      <alignment horizontal="left"/>
    </xf>
    <xf numFmtId="0" fontId="20" fillId="0" borderId="3" xfId="1" applyFont="1" applyFill="1" applyBorder="1" applyAlignment="1">
      <alignment horizontal="center" vertical="center" wrapText="1"/>
    </xf>
    <xf numFmtId="0" fontId="20" fillId="0" borderId="4" xfId="1" applyFont="1" applyFill="1" applyBorder="1" applyAlignment="1">
      <alignment horizontal="center" vertical="center" wrapText="1"/>
    </xf>
    <xf numFmtId="0" fontId="20" fillId="0" borderId="5" xfId="1" applyFont="1" applyFill="1" applyBorder="1" applyAlignment="1">
      <alignment horizontal="center" vertical="center" wrapText="1"/>
    </xf>
    <xf numFmtId="0" fontId="20" fillId="0" borderId="0" xfId="1" applyFont="1" applyFill="1" applyBorder="1" applyAlignment="1">
      <alignment vertical="center"/>
    </xf>
    <xf numFmtId="0" fontId="20" fillId="0" borderId="0" xfId="1" applyFont="1" applyFill="1"/>
    <xf numFmtId="0" fontId="20" fillId="0" borderId="0" xfId="1" applyFont="1" applyFill="1" applyBorder="1" applyAlignment="1">
      <alignment horizontal="center" vertical="center" wrapText="1"/>
    </xf>
    <xf numFmtId="0" fontId="21" fillId="0" borderId="30" xfId="1" applyFont="1" applyFill="1" applyBorder="1" applyAlignment="1">
      <alignment horizontal="center"/>
    </xf>
    <xf numFmtId="0" fontId="21" fillId="0" borderId="5" xfId="1" applyFont="1" applyFill="1" applyBorder="1" applyAlignment="1">
      <alignment horizontal="center"/>
    </xf>
    <xf numFmtId="0" fontId="21" fillId="0" borderId="40" xfId="1" applyFont="1" applyFill="1" applyBorder="1" applyAlignment="1">
      <alignment horizontal="center"/>
    </xf>
    <xf numFmtId="0" fontId="21" fillId="0" borderId="0" xfId="1" applyFont="1" applyFill="1" applyBorder="1" applyAlignment="1">
      <alignment horizontal="center"/>
    </xf>
    <xf numFmtId="0" fontId="18" fillId="0" borderId="0" xfId="1" applyFont="1" applyFill="1" applyBorder="1"/>
    <xf numFmtId="4" fontId="21" fillId="0" borderId="5" xfId="1" applyNumberFormat="1" applyFont="1" applyFill="1" applyBorder="1" applyAlignment="1">
      <alignment horizontal="center"/>
    </xf>
    <xf numFmtId="14" fontId="1" fillId="0" borderId="22" xfId="1" applyNumberFormat="1" applyFont="1" applyFill="1" applyBorder="1" applyAlignment="1">
      <alignment horizontal="left" wrapText="1"/>
    </xf>
    <xf numFmtId="14" fontId="1" fillId="0" borderId="22" xfId="1" applyNumberFormat="1" applyFill="1" applyBorder="1" applyAlignment="1">
      <alignment horizontal="left" wrapText="1"/>
    </xf>
    <xf numFmtId="164" fontId="1" fillId="0" borderId="25" xfId="1" applyNumberFormat="1" applyFont="1" applyFill="1" applyBorder="1" applyAlignment="1">
      <alignment horizontal="left" wrapText="1"/>
    </xf>
    <xf numFmtId="0" fontId="1" fillId="0" borderId="0" xfId="1" applyFont="1" applyFill="1" applyBorder="1" applyAlignment="1">
      <alignment horizontal="left" wrapText="1"/>
    </xf>
    <xf numFmtId="16" fontId="1" fillId="0" borderId="16" xfId="1" applyNumberFormat="1" applyFont="1" applyFill="1" applyBorder="1" applyAlignment="1">
      <alignment horizontal="left" wrapText="1"/>
    </xf>
    <xf numFmtId="16" fontId="1" fillId="0" borderId="19" xfId="1" applyNumberFormat="1" applyFont="1" applyFill="1" applyBorder="1" applyAlignment="1">
      <alignment horizontal="left" wrapText="1"/>
    </xf>
    <xf numFmtId="164" fontId="1" fillId="0" borderId="19" xfId="1" applyNumberFormat="1" applyFont="1" applyFill="1" applyBorder="1" applyAlignment="1">
      <alignment horizontal="left" wrapText="1"/>
    </xf>
    <xf numFmtId="14" fontId="1" fillId="0" borderId="18" xfId="1" applyNumberFormat="1" applyFont="1" applyFill="1" applyBorder="1" applyAlignment="1">
      <alignment horizontal="left" wrapText="1"/>
    </xf>
    <xf numFmtId="164" fontId="1" fillId="0" borderId="22" xfId="1" applyNumberFormat="1" applyFont="1" applyFill="1" applyBorder="1" applyAlignment="1">
      <alignment horizontal="left" wrapText="1"/>
    </xf>
    <xf numFmtId="164" fontId="1" fillId="0" borderId="0" xfId="1" applyNumberFormat="1" applyFont="1" applyFill="1" applyBorder="1" applyAlignment="1">
      <alignment horizontal="left" wrapText="1"/>
    </xf>
    <xf numFmtId="164" fontId="1" fillId="0" borderId="30" xfId="1" applyNumberFormat="1" applyFont="1" applyFill="1" applyBorder="1" applyAlignment="1">
      <alignment horizontal="left" wrapText="1"/>
    </xf>
    <xf numFmtId="0" fontId="1" fillId="0" borderId="0" xfId="1" applyFont="1" applyFill="1" applyAlignment="1">
      <alignment horizontal="left" wrapText="1"/>
    </xf>
    <xf numFmtId="0" fontId="1" fillId="0" borderId="24" xfId="1" applyFont="1" applyFill="1" applyBorder="1" applyAlignment="1">
      <alignment horizontal="left" wrapText="1"/>
    </xf>
    <xf numFmtId="0" fontId="1" fillId="0" borderId="36" xfId="1" applyFont="1" applyFill="1" applyBorder="1" applyAlignment="1">
      <alignment horizontal="left" wrapText="1"/>
    </xf>
    <xf numFmtId="166" fontId="1" fillId="0" borderId="25" xfId="1" applyNumberFormat="1" applyFont="1" applyFill="1" applyBorder="1" applyAlignment="1">
      <alignment horizontal="left" wrapText="1"/>
    </xf>
    <xf numFmtId="166" fontId="1" fillId="0" borderId="0" xfId="1" applyNumberFormat="1" applyFont="1" applyFill="1" applyBorder="1" applyAlignment="1">
      <alignment horizontal="left" wrapText="1"/>
    </xf>
    <xf numFmtId="166" fontId="22" fillId="0" borderId="22" xfId="1" applyNumberFormat="1" applyFont="1" applyFill="1" applyBorder="1" applyAlignment="1">
      <alignment horizontal="left" wrapText="1"/>
    </xf>
    <xf numFmtId="164" fontId="1" fillId="0" borderId="24" xfId="1" applyNumberFormat="1" applyFont="1" applyFill="1" applyBorder="1" applyAlignment="1">
      <alignment horizontal="left" wrapText="1"/>
    </xf>
    <xf numFmtId="0" fontId="22" fillId="0" borderId="36" xfId="1" applyFont="1" applyFill="1" applyBorder="1" applyAlignment="1">
      <alignment horizontal="left" wrapText="1"/>
    </xf>
    <xf numFmtId="164" fontId="22" fillId="0" borderId="25" xfId="1" applyNumberFormat="1" applyFont="1" applyFill="1" applyBorder="1" applyAlignment="1">
      <alignment horizontal="left" wrapText="1"/>
    </xf>
    <xf numFmtId="16" fontId="1" fillId="0" borderId="50" xfId="1" applyNumberFormat="1" applyFont="1" applyFill="1" applyBorder="1" applyAlignment="1">
      <alignment horizontal="left" wrapText="1"/>
    </xf>
    <xf numFmtId="14" fontId="22" fillId="0" borderId="51" xfId="1" applyNumberFormat="1" applyFont="1" applyFill="1" applyBorder="1" applyAlignment="1">
      <alignment horizontal="left" wrapText="1"/>
    </xf>
    <xf numFmtId="164" fontId="22" fillId="0" borderId="52" xfId="1" applyNumberFormat="1" applyFont="1" applyFill="1" applyBorder="1" applyAlignment="1">
      <alignment horizontal="left" wrapText="1"/>
    </xf>
    <xf numFmtId="16" fontId="1" fillId="0" borderId="25" xfId="1" applyNumberFormat="1" applyFont="1" applyFill="1" applyBorder="1" applyAlignment="1">
      <alignment horizontal="left" wrapText="1"/>
    </xf>
    <xf numFmtId="16" fontId="1" fillId="0" borderId="24" xfId="1" applyNumberFormat="1" applyFill="1" applyBorder="1" applyAlignment="1">
      <alignment horizontal="left" wrapText="1"/>
    </xf>
    <xf numFmtId="14" fontId="1" fillId="0" borderId="25" xfId="1" applyNumberFormat="1" applyFont="1" applyFill="1" applyBorder="1" applyAlignment="1">
      <alignment horizontal="left" wrapText="1"/>
    </xf>
    <xf numFmtId="164" fontId="1" fillId="0" borderId="52" xfId="1" applyNumberFormat="1" applyFont="1" applyFill="1" applyBorder="1" applyAlignment="1">
      <alignment horizontal="left" wrapText="1"/>
    </xf>
    <xf numFmtId="14" fontId="23" fillId="0" borderId="22" xfId="1" applyNumberFormat="1" applyFont="1" applyFill="1" applyBorder="1" applyAlignment="1">
      <alignment horizontal="left" wrapText="1"/>
    </xf>
    <xf numFmtId="164" fontId="22" fillId="0" borderId="21" xfId="1" applyNumberFormat="1" applyFont="1" applyFill="1" applyBorder="1" applyAlignment="1">
      <alignment horizontal="left" wrapText="1"/>
    </xf>
    <xf numFmtId="14" fontId="1" fillId="0" borderId="51" xfId="1" applyNumberFormat="1" applyFill="1" applyBorder="1" applyAlignment="1">
      <alignment horizontal="left" wrapText="1"/>
    </xf>
    <xf numFmtId="166" fontId="1" fillId="0" borderId="22" xfId="1" applyNumberFormat="1" applyFont="1" applyFill="1" applyBorder="1" applyAlignment="1">
      <alignment horizontal="left" wrapText="1"/>
    </xf>
    <xf numFmtId="14" fontId="1" fillId="0" borderId="50" xfId="1" applyNumberFormat="1" applyFont="1" applyFill="1" applyBorder="1" applyAlignment="1">
      <alignment horizontal="left" wrapText="1"/>
    </xf>
    <xf numFmtId="164" fontId="1" fillId="0" borderId="50" xfId="1" applyNumberFormat="1" applyFont="1" applyFill="1" applyBorder="1" applyAlignment="1">
      <alignment horizontal="left" wrapText="1"/>
    </xf>
    <xf numFmtId="0" fontId="22" fillId="0" borderId="24" xfId="1" applyFont="1" applyFill="1" applyBorder="1" applyAlignment="1">
      <alignment horizontal="left" wrapText="1"/>
    </xf>
    <xf numFmtId="164" fontId="22" fillId="0" borderId="24" xfId="1" applyNumberFormat="1" applyFont="1" applyFill="1" applyBorder="1" applyAlignment="1">
      <alignment horizontal="left" wrapText="1"/>
    </xf>
    <xf numFmtId="0" fontId="22" fillId="0" borderId="0" xfId="1" applyFont="1" applyFill="1" applyAlignment="1">
      <alignment horizontal="left" wrapText="1"/>
    </xf>
    <xf numFmtId="14" fontId="1" fillId="0" borderId="36" xfId="1" applyNumberFormat="1" applyFont="1" applyFill="1" applyBorder="1" applyAlignment="1">
      <alignment horizontal="left" wrapText="1"/>
    </xf>
    <xf numFmtId="16" fontId="1" fillId="0" borderId="24" xfId="1" applyNumberFormat="1" applyFont="1" applyFill="1" applyBorder="1" applyAlignment="1">
      <alignment horizontal="left" wrapText="1"/>
    </xf>
    <xf numFmtId="14" fontId="23" fillId="0" borderId="52" xfId="1" applyNumberFormat="1" applyFont="1" applyFill="1" applyBorder="1" applyAlignment="1">
      <alignment horizontal="left" wrapText="1"/>
    </xf>
    <xf numFmtId="164" fontId="22" fillId="0" borderId="53" xfId="1" applyNumberFormat="1" applyFont="1" applyFill="1" applyBorder="1" applyAlignment="1">
      <alignment horizontal="left" wrapText="1"/>
    </xf>
    <xf numFmtId="14" fontId="1" fillId="0" borderId="24" xfId="1" applyNumberFormat="1" applyFill="1" applyBorder="1" applyAlignment="1">
      <alignment horizontal="left" wrapText="1"/>
    </xf>
    <xf numFmtId="0" fontId="1" fillId="0" borderId="54" xfId="1" applyFont="1" applyFill="1" applyBorder="1" applyAlignment="1">
      <alignment horizontal="left" wrapText="1"/>
    </xf>
    <xf numFmtId="0" fontId="1" fillId="0" borderId="25" xfId="1" applyFont="1" applyFill="1" applyBorder="1" applyAlignment="1">
      <alignment horizontal="left" wrapText="1"/>
    </xf>
    <xf numFmtId="0" fontId="1" fillId="0" borderId="50" xfId="1" applyFont="1" applyFill="1" applyBorder="1" applyAlignment="1">
      <alignment horizontal="left" wrapText="1"/>
    </xf>
    <xf numFmtId="0" fontId="1" fillId="0" borderId="54" xfId="1" applyFill="1" applyBorder="1" applyAlignment="1">
      <alignment wrapText="1"/>
    </xf>
    <xf numFmtId="0" fontId="1" fillId="0" borderId="36" xfId="1" applyFill="1" applyBorder="1" applyAlignment="1">
      <alignment horizontal="left" wrapText="1"/>
    </xf>
    <xf numFmtId="16" fontId="1" fillId="0" borderId="36" xfId="1" applyNumberFormat="1" applyFont="1" applyFill="1" applyBorder="1" applyAlignment="1">
      <alignment horizontal="left" wrapText="1"/>
    </xf>
    <xf numFmtId="16" fontId="1" fillId="0" borderId="52" xfId="1" applyNumberFormat="1" applyFont="1" applyFill="1" applyBorder="1" applyAlignment="1">
      <alignment horizontal="left" wrapText="1"/>
    </xf>
    <xf numFmtId="0" fontId="1" fillId="0" borderId="55" xfId="1" applyFont="1" applyFill="1" applyBorder="1" applyAlignment="1">
      <alignment wrapText="1"/>
    </xf>
    <xf numFmtId="4" fontId="1" fillId="0" borderId="25" xfId="1" applyNumberFormat="1" applyFont="1" applyFill="1" applyBorder="1" applyAlignment="1">
      <alignment horizontal="left" wrapText="1"/>
    </xf>
    <xf numFmtId="0" fontId="1" fillId="0" borderId="29" xfId="1" applyFont="1" applyFill="1" applyBorder="1" applyAlignment="1">
      <alignment horizontal="left" wrapText="1"/>
    </xf>
    <xf numFmtId="0" fontId="1" fillId="0" borderId="28" xfId="1" applyFont="1" applyFill="1" applyBorder="1" applyAlignment="1">
      <alignment horizontal="left" wrapText="1"/>
    </xf>
    <xf numFmtId="164" fontId="1" fillId="0" borderId="29" xfId="1" applyNumberFormat="1" applyFont="1" applyFill="1" applyBorder="1" applyAlignment="1">
      <alignment horizontal="left" wrapText="1"/>
    </xf>
    <xf numFmtId="0" fontId="1" fillId="0" borderId="26" xfId="1" applyFont="1" applyFill="1" applyBorder="1" applyAlignment="1">
      <alignment horizontal="left" wrapText="1"/>
    </xf>
    <xf numFmtId="164" fontId="1" fillId="0" borderId="26" xfId="1" applyNumberFormat="1" applyFont="1" applyFill="1" applyBorder="1" applyAlignment="1">
      <alignment horizontal="left" wrapText="1"/>
    </xf>
    <xf numFmtId="4" fontId="1" fillId="0" borderId="29" xfId="1" applyNumberFormat="1" applyFont="1" applyFill="1" applyBorder="1" applyAlignment="1">
      <alignment horizontal="left" wrapText="1"/>
    </xf>
    <xf numFmtId="166" fontId="1" fillId="0" borderId="29" xfId="1" applyNumberFormat="1" applyFont="1" applyFill="1" applyBorder="1" applyAlignment="1">
      <alignment horizontal="left" wrapText="1"/>
    </xf>
    <xf numFmtId="0" fontId="24" fillId="0" borderId="0" xfId="1" applyFont="1" applyFill="1" applyAlignment="1">
      <alignment horizontal="left" wrapText="1"/>
    </xf>
    <xf numFmtId="0" fontId="24" fillId="0" borderId="0" xfId="1" applyFont="1" applyFill="1" applyBorder="1" applyAlignment="1">
      <alignment horizontal="left" wrapText="1"/>
    </xf>
    <xf numFmtId="4" fontId="24" fillId="0" borderId="0" xfId="1" applyNumberFormat="1" applyFont="1" applyFill="1" applyAlignment="1">
      <alignment horizontal="left" wrapText="1"/>
    </xf>
    <xf numFmtId="164" fontId="24" fillId="0" borderId="0" xfId="1" applyNumberFormat="1" applyFont="1" applyFill="1" applyAlignment="1">
      <alignment horizontal="left" wrapText="1"/>
    </xf>
    <xf numFmtId="166" fontId="24" fillId="0" borderId="2" xfId="1" applyNumberFormat="1" applyFont="1" applyFill="1" applyBorder="1" applyAlignment="1">
      <alignment horizontal="left" wrapText="1"/>
    </xf>
    <xf numFmtId="166" fontId="24" fillId="0" borderId="0" xfId="1" applyNumberFormat="1" applyFont="1" applyFill="1" applyBorder="1" applyAlignment="1">
      <alignment horizontal="left" wrapText="1"/>
    </xf>
    <xf numFmtId="166" fontId="24" fillId="0" borderId="0" xfId="1" applyNumberFormat="1" applyFont="1" applyFill="1" applyAlignment="1">
      <alignment horizontal="left" wrapText="1"/>
    </xf>
    <xf numFmtId="164" fontId="21" fillId="0" borderId="0" xfId="1" applyNumberFormat="1" applyFont="1" applyFill="1" applyBorder="1" applyAlignment="1">
      <alignment horizontal="left" wrapText="1"/>
    </xf>
    <xf numFmtId="164" fontId="25" fillId="0" borderId="30" xfId="1" applyNumberFormat="1" applyFont="1" applyFill="1" applyBorder="1" applyAlignment="1">
      <alignment horizontal="left" wrapText="1"/>
    </xf>
    <xf numFmtId="164" fontId="25" fillId="0" borderId="0" xfId="1" applyNumberFormat="1" applyFont="1" applyFill="1" applyBorder="1" applyAlignment="1">
      <alignment horizontal="left" wrapText="1"/>
    </xf>
    <xf numFmtId="164" fontId="25" fillId="0" borderId="0" xfId="1" applyNumberFormat="1" applyFont="1" applyFill="1" applyAlignment="1">
      <alignment horizontal="left" wrapText="1"/>
    </xf>
    <xf numFmtId="4" fontId="25" fillId="0" borderId="30" xfId="1" applyNumberFormat="1" applyFont="1" applyFill="1" applyBorder="1" applyAlignment="1">
      <alignment horizontal="left" wrapText="1"/>
    </xf>
    <xf numFmtId="0" fontId="1" fillId="0" borderId="0" xfId="1" applyFill="1" applyAlignment="1">
      <alignment horizontal="left" wrapText="1"/>
    </xf>
    <xf numFmtId="0" fontId="18" fillId="0" borderId="0" xfId="1" applyFont="1" applyFill="1" applyBorder="1" applyAlignment="1">
      <alignment horizontal="left" wrapText="1"/>
    </xf>
    <xf numFmtId="168" fontId="26" fillId="0" borderId="0" xfId="2" applyNumberFormat="1" applyFont="1" applyFill="1" applyBorder="1" applyAlignment="1" applyProtection="1">
      <alignment horizontal="left" wrapText="1"/>
      <protection locked="0"/>
    </xf>
    <xf numFmtId="4" fontId="1" fillId="0" borderId="0" xfId="1" applyNumberFormat="1" applyFont="1" applyFill="1" applyAlignment="1">
      <alignment horizontal="left" wrapText="1"/>
    </xf>
    <xf numFmtId="0" fontId="21" fillId="0" borderId="0" xfId="1" applyFont="1" applyFill="1" applyBorder="1" applyAlignment="1">
      <alignment horizontal="left"/>
    </xf>
    <xf numFmtId="0" fontId="21" fillId="0" borderId="3" xfId="1" applyFont="1" applyFill="1" applyBorder="1" applyAlignment="1">
      <alignment horizontal="left"/>
    </xf>
    <xf numFmtId="164" fontId="2" fillId="0" borderId="30" xfId="1" applyNumberFormat="1" applyFont="1" applyFill="1" applyBorder="1" applyAlignment="1">
      <alignment horizontal="left"/>
    </xf>
    <xf numFmtId="0" fontId="1" fillId="0" borderId="0" xfId="1" applyFill="1" applyAlignment="1">
      <alignment horizontal="left"/>
    </xf>
    <xf numFmtId="4" fontId="1" fillId="0" borderId="0" xfId="1" applyNumberFormat="1" applyFill="1" applyAlignment="1">
      <alignment horizontal="left"/>
    </xf>
    <xf numFmtId="164" fontId="20" fillId="0" borderId="0" xfId="1" applyNumberFormat="1" applyFont="1" applyFill="1" applyAlignment="1">
      <alignment horizontal="left"/>
    </xf>
    <xf numFmtId="0" fontId="21" fillId="0" borderId="0" xfId="1" applyFont="1" applyFill="1" applyAlignment="1">
      <alignment horizontal="left"/>
    </xf>
    <xf numFmtId="0" fontId="1" fillId="0" borderId="0" xfId="1" applyFill="1" applyAlignment="1">
      <alignment horizontal="center"/>
    </xf>
    <xf numFmtId="0" fontId="1" fillId="0" borderId="0" xfId="1" applyFill="1"/>
    <xf numFmtId="4" fontId="1" fillId="0" borderId="0" xfId="1" applyNumberFormat="1" applyFill="1" applyAlignment="1">
      <alignment horizontal="center"/>
    </xf>
    <xf numFmtId="0" fontId="20" fillId="0" borderId="0" xfId="1" applyFont="1"/>
    <xf numFmtId="0" fontId="2" fillId="0" borderId="0" xfId="1" applyFont="1"/>
    <xf numFmtId="15" fontId="1" fillId="0" borderId="0" xfId="1" applyNumberFormat="1"/>
    <xf numFmtId="0" fontId="1" fillId="0" borderId="0" xfId="1"/>
    <xf numFmtId="164" fontId="2" fillId="0" borderId="0" xfId="1" applyNumberFormat="1" applyFont="1"/>
    <xf numFmtId="0" fontId="1" fillId="0" borderId="37" xfId="1" applyBorder="1" applyAlignment="1">
      <alignment wrapText="1"/>
    </xf>
    <xf numFmtId="0" fontId="1" fillId="0" borderId="36" xfId="1" applyBorder="1" applyAlignment="1">
      <alignment wrapText="1"/>
    </xf>
    <xf numFmtId="164" fontId="1" fillId="0" borderId="36" xfId="1" applyNumberFormat="1" applyBorder="1" applyAlignment="1">
      <alignment wrapText="1"/>
    </xf>
    <xf numFmtId="164" fontId="1" fillId="0" borderId="56" xfId="1" applyNumberFormat="1" applyBorder="1" applyAlignment="1">
      <alignment wrapText="1"/>
    </xf>
    <xf numFmtId="0" fontId="1" fillId="0" borderId="0" xfId="1" applyAlignment="1">
      <alignment wrapText="1"/>
    </xf>
    <xf numFmtId="164" fontId="1" fillId="0" borderId="0" xfId="1" applyNumberFormat="1"/>
    <xf numFmtId="0" fontId="1" fillId="0" borderId="57" xfId="1" applyBorder="1"/>
    <xf numFmtId="164" fontId="1" fillId="0" borderId="57" xfId="1" applyNumberFormat="1" applyBorder="1"/>
    <xf numFmtId="0" fontId="1" fillId="0" borderId="0" xfId="1" applyBorder="1"/>
    <xf numFmtId="164" fontId="1" fillId="0" borderId="0" xfId="1" applyNumberFormat="1" applyBorder="1"/>
    <xf numFmtId="0" fontId="1" fillId="0" borderId="57" xfId="1" applyBorder="1" applyAlignment="1">
      <alignment horizontal="center"/>
    </xf>
    <xf numFmtId="10" fontId="1" fillId="0" borderId="0" xfId="1" applyNumberFormat="1"/>
    <xf numFmtId="0" fontId="1" fillId="0" borderId="35" xfId="1" applyFont="1" applyFill="1" applyBorder="1" applyAlignment="1">
      <alignment horizontal="left" wrapText="1"/>
    </xf>
    <xf numFmtId="164" fontId="1" fillId="0" borderId="35" xfId="1" applyNumberFormat="1" applyBorder="1"/>
    <xf numFmtId="0" fontId="20" fillId="0" borderId="3" xfId="1" applyFont="1" applyBorder="1"/>
    <xf numFmtId="0" fontId="20" fillId="0" borderId="4" xfId="1" applyFont="1" applyBorder="1"/>
    <xf numFmtId="164" fontId="20" fillId="0" borderId="30" xfId="1" applyNumberFormat="1" applyFont="1" applyBorder="1"/>
    <xf numFmtId="0" fontId="27" fillId="0" borderId="0" xfId="1" applyFont="1"/>
    <xf numFmtId="0" fontId="20" fillId="0" borderId="0" xfId="1" applyFont="1" applyFill="1" applyAlignment="1">
      <alignment horizontal="left"/>
    </xf>
    <xf numFmtId="164" fontId="20" fillId="0" borderId="0" xfId="1" applyNumberFormat="1" applyFont="1" applyFill="1"/>
    <xf numFmtId="0" fontId="20" fillId="0" borderId="0" xfId="1" applyFont="1" applyFill="1" applyAlignment="1">
      <alignment horizontal="center"/>
    </xf>
    <xf numFmtId="15" fontId="18" fillId="0" borderId="0" xfId="1" applyNumberFormat="1" applyFont="1" applyFill="1" applyAlignment="1">
      <alignment horizontal="left"/>
    </xf>
    <xf numFmtId="164" fontId="18" fillId="0" borderId="0" xfId="1" applyNumberFormat="1" applyFont="1" applyFill="1"/>
    <xf numFmtId="0" fontId="18" fillId="0" borderId="0" xfId="1" applyFont="1" applyFill="1" applyAlignment="1">
      <alignment horizontal="center"/>
    </xf>
    <xf numFmtId="0" fontId="28" fillId="0" borderId="0" xfId="1" applyFont="1" applyFill="1" applyAlignment="1">
      <alignment horizontal="left" vertical="center"/>
    </xf>
    <xf numFmtId="0" fontId="27" fillId="0" borderId="0" xfId="1" applyFont="1" applyFill="1"/>
    <xf numFmtId="0" fontId="29" fillId="0" borderId="3" xfId="1" applyFont="1" applyFill="1" applyBorder="1" applyAlignment="1">
      <alignment horizontal="center" vertical="center" wrapText="1"/>
    </xf>
    <xf numFmtId="0" fontId="29" fillId="0" borderId="4" xfId="1" applyFont="1" applyFill="1" applyBorder="1" applyAlignment="1">
      <alignment horizontal="center" vertical="center" wrapText="1"/>
    </xf>
    <xf numFmtId="0" fontId="29" fillId="0" borderId="58" xfId="1" applyFont="1" applyFill="1" applyBorder="1" applyAlignment="1">
      <alignment horizontal="center" vertical="center" wrapText="1"/>
    </xf>
    <xf numFmtId="0" fontId="21" fillId="0" borderId="0" xfId="1" applyFont="1" applyFill="1"/>
    <xf numFmtId="164" fontId="21" fillId="0" borderId="5" xfId="1" applyNumberFormat="1" applyFont="1" applyFill="1" applyBorder="1" applyAlignment="1">
      <alignment horizontal="center"/>
    </xf>
    <xf numFmtId="0" fontId="21" fillId="0" borderId="59" xfId="1" applyFont="1" applyFill="1" applyBorder="1" applyAlignment="1">
      <alignment horizontal="center"/>
    </xf>
    <xf numFmtId="0" fontId="21" fillId="0" borderId="10" xfId="1" applyFont="1" applyFill="1" applyBorder="1" applyAlignment="1">
      <alignment horizontal="center"/>
    </xf>
    <xf numFmtId="164" fontId="21" fillId="0" borderId="10" xfId="1" applyNumberFormat="1" applyFont="1" applyFill="1" applyBorder="1" applyAlignment="1">
      <alignment horizontal="center"/>
    </xf>
    <xf numFmtId="164" fontId="21" fillId="0" borderId="0" xfId="1" applyNumberFormat="1" applyFont="1" applyFill="1" applyBorder="1" applyAlignment="1">
      <alignment horizontal="center"/>
    </xf>
    <xf numFmtId="0" fontId="30" fillId="0" borderId="59" xfId="1" applyFont="1" applyFill="1" applyBorder="1" applyAlignment="1">
      <alignment horizontal="center"/>
    </xf>
    <xf numFmtId="0" fontId="30" fillId="0" borderId="10" xfId="1" applyFont="1" applyFill="1" applyBorder="1" applyAlignment="1">
      <alignment horizontal="center"/>
    </xf>
    <xf numFmtId="164" fontId="30" fillId="0" borderId="10" xfId="1" applyNumberFormat="1" applyFont="1" applyFill="1" applyBorder="1" applyAlignment="1">
      <alignment horizontal="center"/>
    </xf>
    <xf numFmtId="0" fontId="31" fillId="0" borderId="36" xfId="1" applyFont="1" applyFill="1" applyBorder="1" applyAlignment="1">
      <alignment horizontal="left" wrapText="1"/>
    </xf>
    <xf numFmtId="164" fontId="31" fillId="0" borderId="25" xfId="1" applyNumberFormat="1" applyFont="1" applyFill="1" applyBorder="1" applyAlignment="1">
      <alignment horizontal="left" wrapText="1"/>
    </xf>
    <xf numFmtId="0" fontId="23" fillId="0" borderId="25" xfId="1" applyFont="1" applyFill="1" applyBorder="1" applyAlignment="1">
      <alignment horizontal="left" wrapText="1"/>
    </xf>
    <xf numFmtId="164" fontId="23" fillId="0" borderId="24" xfId="1" applyNumberFormat="1" applyFont="1" applyFill="1" applyBorder="1" applyAlignment="1">
      <alignment horizontal="left" wrapText="1"/>
    </xf>
    <xf numFmtId="16" fontId="23" fillId="0" borderId="25" xfId="1" applyNumberFormat="1" applyFont="1" applyFill="1" applyBorder="1" applyAlignment="1">
      <alignment horizontal="left" wrapText="1"/>
    </xf>
    <xf numFmtId="0" fontId="23" fillId="0" borderId="36" xfId="1" applyFont="1" applyFill="1" applyBorder="1" applyAlignment="1">
      <alignment horizontal="left" wrapText="1"/>
    </xf>
    <xf numFmtId="164" fontId="23" fillId="0" borderId="25" xfId="1" applyNumberFormat="1" applyFont="1" applyFill="1" applyBorder="1" applyAlignment="1">
      <alignment horizontal="left" wrapText="1"/>
    </xf>
    <xf numFmtId="0" fontId="1" fillId="0" borderId="0" xfId="1" applyFont="1" applyFill="1" applyAlignment="1">
      <alignment wrapText="1"/>
    </xf>
    <xf numFmtId="14" fontId="23" fillId="0" borderId="16" xfId="1" applyNumberFormat="1" applyFont="1" applyFill="1" applyBorder="1" applyAlignment="1">
      <alignment horizontal="left" wrapText="1"/>
    </xf>
    <xf numFmtId="16" fontId="23" fillId="0" borderId="16" xfId="1" applyNumberFormat="1" applyFont="1" applyFill="1" applyBorder="1" applyAlignment="1">
      <alignment horizontal="left" wrapText="1"/>
    </xf>
    <xf numFmtId="0" fontId="23" fillId="0" borderId="51" xfId="1" applyFont="1" applyFill="1" applyBorder="1" applyAlignment="1">
      <alignment horizontal="left" wrapText="1"/>
    </xf>
    <xf numFmtId="164" fontId="23" fillId="0" borderId="16" xfId="1" applyNumberFormat="1" applyFont="1" applyFill="1" applyBorder="1" applyAlignment="1">
      <alignment horizontal="left" wrapText="1"/>
    </xf>
    <xf numFmtId="0" fontId="23" fillId="0" borderId="50" xfId="1" applyFont="1" applyFill="1" applyBorder="1" applyAlignment="1">
      <alignment horizontal="left" wrapText="1"/>
    </xf>
    <xf numFmtId="164" fontId="23" fillId="0" borderId="60" xfId="1" applyNumberFormat="1" applyFont="1" applyFill="1" applyBorder="1" applyAlignment="1">
      <alignment horizontal="left" wrapText="1"/>
    </xf>
    <xf numFmtId="14" fontId="1" fillId="0" borderId="0" xfId="1" applyNumberFormat="1" applyFill="1" applyBorder="1" applyAlignment="1">
      <alignment horizontal="left" wrapText="1"/>
    </xf>
    <xf numFmtId="16" fontId="1" fillId="0" borderId="36" xfId="1" applyNumberFormat="1" applyFill="1" applyBorder="1" applyAlignment="1">
      <alignment horizontal="left" wrapText="1"/>
    </xf>
    <xf numFmtId="0" fontId="23" fillId="0" borderId="16" xfId="1" applyFont="1" applyFill="1" applyBorder="1" applyAlignment="1">
      <alignment horizontal="left" wrapText="1"/>
    </xf>
    <xf numFmtId="16" fontId="1" fillId="0" borderId="48" xfId="1" applyNumberFormat="1" applyFont="1" applyFill="1" applyBorder="1" applyAlignment="1">
      <alignment horizontal="left" wrapText="1"/>
    </xf>
    <xf numFmtId="0" fontId="1" fillId="0" borderId="61" xfId="1" applyFont="1" applyFill="1" applyBorder="1" applyAlignment="1">
      <alignment horizontal="left" wrapText="1"/>
    </xf>
    <xf numFmtId="164" fontId="1" fillId="0" borderId="48" xfId="1" applyNumberFormat="1" applyFont="1" applyFill="1" applyBorder="1" applyAlignment="1">
      <alignment horizontal="left" wrapText="1"/>
    </xf>
    <xf numFmtId="0" fontId="1" fillId="0" borderId="48" xfId="1" applyFont="1" applyFill="1" applyBorder="1" applyAlignment="1">
      <alignment horizontal="left" wrapText="1"/>
    </xf>
    <xf numFmtId="164" fontId="1" fillId="0" borderId="62" xfId="1" applyNumberFormat="1" applyFont="1" applyFill="1" applyBorder="1" applyAlignment="1">
      <alignment horizontal="left" wrapText="1"/>
    </xf>
    <xf numFmtId="0" fontId="23" fillId="0" borderId="0" xfId="1" applyFont="1" applyFill="1" applyAlignment="1">
      <alignment horizontal="left" wrapText="1"/>
    </xf>
    <xf numFmtId="164" fontId="23" fillId="0" borderId="50" xfId="1" applyNumberFormat="1" applyFont="1" applyFill="1" applyBorder="1" applyAlignment="1">
      <alignment horizontal="left" wrapText="1"/>
    </xf>
    <xf numFmtId="0" fontId="23" fillId="0" borderId="48" xfId="1" applyFont="1" applyFill="1" applyBorder="1" applyAlignment="1">
      <alignment horizontal="left" wrapText="1"/>
    </xf>
    <xf numFmtId="0" fontId="23" fillId="0" borderId="61" xfId="1" applyFont="1" applyFill="1" applyBorder="1" applyAlignment="1">
      <alignment horizontal="left" wrapText="1"/>
    </xf>
    <xf numFmtId="164" fontId="23" fillId="0" borderId="48" xfId="1" applyNumberFormat="1" applyFont="1" applyFill="1" applyBorder="1" applyAlignment="1">
      <alignment horizontal="left" wrapText="1"/>
    </xf>
    <xf numFmtId="0" fontId="0" fillId="0" borderId="63" xfId="3" applyFont="1" applyFill="1" applyBorder="1" applyAlignment="1">
      <alignment horizontal="left" wrapText="1"/>
    </xf>
    <xf numFmtId="164" fontId="0" fillId="0" borderId="64" xfId="3" applyNumberFormat="1" applyFont="1" applyFill="1" applyBorder="1" applyAlignment="1">
      <alignment horizontal="left" wrapText="1"/>
    </xf>
    <xf numFmtId="16" fontId="1" fillId="0" borderId="29" xfId="1" applyNumberFormat="1" applyFont="1" applyFill="1" applyBorder="1" applyAlignment="1">
      <alignment horizontal="left" wrapText="1"/>
    </xf>
    <xf numFmtId="14" fontId="1" fillId="0" borderId="48" xfId="1" applyNumberFormat="1" applyFont="1" applyFill="1" applyBorder="1" applyAlignment="1">
      <alignment horizontal="left" wrapText="1"/>
    </xf>
    <xf numFmtId="16" fontId="1" fillId="0" borderId="65" xfId="1" applyNumberFormat="1" applyFont="1" applyFill="1" applyBorder="1" applyAlignment="1">
      <alignment horizontal="left" wrapText="1"/>
    </xf>
    <xf numFmtId="0" fontId="1" fillId="0" borderId="22" xfId="1" applyFont="1" applyFill="1" applyBorder="1" applyAlignment="1">
      <alignment horizontal="left" wrapText="1"/>
    </xf>
    <xf numFmtId="164" fontId="1" fillId="0" borderId="21" xfId="1" applyNumberFormat="1" applyFont="1" applyFill="1" applyBorder="1" applyAlignment="1">
      <alignment horizontal="left" wrapText="1"/>
    </xf>
    <xf numFmtId="16" fontId="23" fillId="0" borderId="65" xfId="1" applyNumberFormat="1" applyFont="1" applyFill="1" applyBorder="1" applyAlignment="1">
      <alignment horizontal="left" wrapText="1"/>
    </xf>
    <xf numFmtId="0" fontId="23" fillId="0" borderId="22" xfId="1" applyFont="1" applyFill="1" applyBorder="1" applyAlignment="1">
      <alignment horizontal="left" wrapText="1"/>
    </xf>
    <xf numFmtId="164" fontId="23" fillId="0" borderId="21" xfId="1" applyNumberFormat="1" applyFont="1" applyFill="1" applyBorder="1" applyAlignment="1">
      <alignment horizontal="left" wrapText="1"/>
    </xf>
    <xf numFmtId="16" fontId="1" fillId="0" borderId="55" xfId="1" applyNumberFormat="1" applyFont="1" applyFill="1" applyBorder="1" applyAlignment="1">
      <alignment horizontal="left" wrapText="1"/>
    </xf>
    <xf numFmtId="0" fontId="1" fillId="0" borderId="16" xfId="1" applyFont="1" applyFill="1" applyBorder="1" applyAlignment="1">
      <alignment horizontal="left" wrapText="1"/>
    </xf>
    <xf numFmtId="164" fontId="1" fillId="0" borderId="16" xfId="1" applyNumberFormat="1" applyFont="1" applyFill="1" applyBorder="1" applyAlignment="1">
      <alignment horizontal="left" wrapText="1"/>
    </xf>
    <xf numFmtId="0" fontId="1" fillId="0" borderId="51" xfId="1" applyFont="1" applyFill="1" applyBorder="1" applyAlignment="1">
      <alignment horizontal="left" wrapText="1"/>
    </xf>
    <xf numFmtId="14" fontId="1" fillId="0" borderId="16" xfId="1" applyNumberFormat="1" applyFont="1" applyFill="1" applyBorder="1" applyAlignment="1">
      <alignment horizontal="left" wrapText="1"/>
    </xf>
    <xf numFmtId="164" fontId="1" fillId="0" borderId="53" xfId="1" applyNumberFormat="1" applyFont="1" applyFill="1" applyBorder="1" applyAlignment="1">
      <alignment horizontal="left" wrapText="1"/>
    </xf>
    <xf numFmtId="16" fontId="1" fillId="0" borderId="66" xfId="1" applyNumberFormat="1" applyFont="1" applyFill="1" applyBorder="1" applyAlignment="1">
      <alignment horizontal="left" wrapText="1"/>
    </xf>
    <xf numFmtId="0" fontId="23" fillId="0" borderId="59" xfId="1" applyFont="1" applyFill="1" applyBorder="1" applyAlignment="1">
      <alignment horizontal="left" wrapText="1"/>
    </xf>
    <xf numFmtId="0" fontId="23" fillId="0" borderId="8" xfId="1" applyFont="1" applyFill="1" applyBorder="1" applyAlignment="1">
      <alignment horizontal="left" wrapText="1"/>
    </xf>
    <xf numFmtId="164" fontId="23" fillId="0" borderId="59" xfId="1" applyNumberFormat="1" applyFont="1" applyFill="1" applyBorder="1" applyAlignment="1">
      <alignment horizontal="left" wrapText="1"/>
    </xf>
    <xf numFmtId="0" fontId="21" fillId="0" borderId="0" xfId="1" applyFont="1" applyFill="1" applyAlignment="1">
      <alignment horizontal="left" wrapText="1"/>
    </xf>
    <xf numFmtId="16" fontId="2" fillId="0" borderId="30" xfId="1" applyNumberFormat="1" applyFont="1" applyFill="1" applyBorder="1" applyAlignment="1">
      <alignment horizontal="right" wrapText="1"/>
    </xf>
    <xf numFmtId="0" fontId="30" fillId="0" borderId="0" xfId="1" applyFont="1" applyFill="1" applyAlignment="1">
      <alignment horizontal="left" wrapText="1"/>
    </xf>
    <xf numFmtId="16" fontId="32" fillId="0" borderId="59" xfId="1" applyNumberFormat="1" applyFont="1" applyFill="1" applyBorder="1" applyAlignment="1">
      <alignment horizontal="right" wrapText="1"/>
    </xf>
    <xf numFmtId="164" fontId="33" fillId="0" borderId="10" xfId="1" applyNumberFormat="1" applyFont="1" applyFill="1" applyBorder="1" applyAlignment="1">
      <alignment horizontal="left" wrapText="1"/>
    </xf>
    <xf numFmtId="0" fontId="1" fillId="0" borderId="0" xfId="1" applyFill="1" applyAlignment="1">
      <alignment wrapText="1"/>
    </xf>
    <xf numFmtId="164" fontId="1" fillId="0" borderId="0" xfId="1" applyNumberFormat="1" applyFill="1" applyAlignment="1">
      <alignment horizontal="left"/>
    </xf>
    <xf numFmtId="164" fontId="1" fillId="0" borderId="0" xfId="1" applyNumberFormat="1" applyFill="1" applyAlignment="1">
      <alignment horizontal="left" vertical="top"/>
    </xf>
    <xf numFmtId="16" fontId="2" fillId="0" borderId="0" xfId="1" applyNumberFormat="1" applyFont="1" applyFill="1" applyBorder="1" applyAlignment="1">
      <alignment horizontal="right" wrapText="1"/>
    </xf>
    <xf numFmtId="164" fontId="1" fillId="0" borderId="0" xfId="1" applyNumberFormat="1" applyFill="1"/>
    <xf numFmtId="0" fontId="34" fillId="0" borderId="0" xfId="1" applyFont="1" applyFill="1"/>
    <xf numFmtId="0" fontId="35" fillId="0" borderId="0" xfId="1" applyFont="1" applyFill="1"/>
    <xf numFmtId="0" fontId="35" fillId="0" borderId="0" xfId="1" applyFont="1" applyFill="1" applyAlignment="1">
      <alignment horizontal="center"/>
    </xf>
    <xf numFmtId="0" fontId="34" fillId="0" borderId="0" xfId="1" applyFont="1" applyFill="1" applyAlignment="1">
      <alignment horizontal="center" vertical="center" wrapText="1"/>
    </xf>
    <xf numFmtId="0" fontId="36" fillId="0" borderId="45" xfId="1" applyFont="1" applyFill="1" applyBorder="1" applyAlignment="1">
      <alignment horizontal="center" vertical="center"/>
    </xf>
    <xf numFmtId="0" fontId="36" fillId="0" borderId="0" xfId="1" applyFont="1" applyFill="1" applyAlignment="1">
      <alignment horizontal="left" vertical="center"/>
    </xf>
    <xf numFmtId="0" fontId="36" fillId="0" borderId="0" xfId="1" applyFont="1" applyFill="1" applyAlignment="1">
      <alignment horizontal="center" vertical="center"/>
    </xf>
    <xf numFmtId="0" fontId="36" fillId="0" borderId="45" xfId="1" applyFont="1" applyFill="1" applyBorder="1" applyAlignment="1">
      <alignment horizontal="left" vertical="center"/>
    </xf>
    <xf numFmtId="15" fontId="36" fillId="0" borderId="0" xfId="1" applyNumberFormat="1" applyFont="1" applyFill="1" applyAlignment="1">
      <alignment horizontal="left" vertical="center"/>
    </xf>
    <xf numFmtId="0" fontId="28" fillId="0" borderId="45" xfId="1" applyFont="1" applyFill="1" applyBorder="1" applyAlignment="1">
      <alignment horizontal="left" vertical="center"/>
    </xf>
    <xf numFmtId="0" fontId="27" fillId="0" borderId="0" xfId="1" applyFont="1" applyFill="1" applyAlignment="1">
      <alignment wrapText="1"/>
    </xf>
    <xf numFmtId="0" fontId="20" fillId="0" borderId="0" xfId="1" applyFont="1" applyFill="1" applyBorder="1" applyAlignment="1">
      <alignment horizontal="center"/>
    </xf>
    <xf numFmtId="164" fontId="18" fillId="0" borderId="0" xfId="1" applyNumberFormat="1" applyFont="1" applyFill="1" applyBorder="1" applyAlignment="1">
      <alignment horizontal="center"/>
    </xf>
    <xf numFmtId="14" fontId="23" fillId="0" borderId="55" xfId="1" applyNumberFormat="1" applyFont="1" applyFill="1" applyBorder="1" applyAlignment="1">
      <alignment horizontal="left" wrapText="1"/>
    </xf>
    <xf numFmtId="164" fontId="23" fillId="0" borderId="22" xfId="1" applyNumberFormat="1" applyFont="1" applyFill="1" applyBorder="1" applyAlignment="1">
      <alignment horizontal="left" wrapText="1"/>
    </xf>
    <xf numFmtId="0" fontId="1" fillId="0" borderId="21" xfId="1" applyFont="1" applyFill="1" applyBorder="1" applyAlignment="1">
      <alignment horizontal="left" wrapText="1"/>
    </xf>
    <xf numFmtId="0" fontId="1" fillId="0" borderId="53" xfId="1" applyFont="1" applyFill="1" applyBorder="1" applyAlignment="1">
      <alignment horizontal="left" wrapText="1"/>
    </xf>
    <xf numFmtId="0" fontId="1" fillId="0" borderId="21" xfId="1" applyFill="1" applyBorder="1" applyAlignment="1">
      <alignment horizontal="left" wrapText="1"/>
    </xf>
    <xf numFmtId="164" fontId="1" fillId="0" borderId="22" xfId="1" applyNumberFormat="1" applyFill="1" applyBorder="1" applyAlignment="1">
      <alignment horizontal="left" wrapText="1"/>
    </xf>
    <xf numFmtId="164" fontId="1" fillId="0" borderId="25" xfId="1" applyNumberFormat="1" applyFill="1" applyBorder="1" applyAlignment="1">
      <alignment horizontal="left" wrapText="1"/>
    </xf>
    <xf numFmtId="0" fontId="1" fillId="0" borderId="53" xfId="1" applyFill="1" applyBorder="1" applyAlignment="1">
      <alignment horizontal="left" wrapText="1"/>
    </xf>
    <xf numFmtId="14" fontId="23" fillId="0" borderId="45" xfId="1" applyNumberFormat="1" applyFont="1" applyFill="1" applyBorder="1" applyAlignment="1">
      <alignment horizontal="left" wrapText="1"/>
    </xf>
    <xf numFmtId="14" fontId="23" fillId="0" borderId="54" xfId="1" applyNumberFormat="1" applyFont="1" applyFill="1" applyBorder="1" applyAlignment="1">
      <alignment horizontal="left" wrapText="1"/>
    </xf>
    <xf numFmtId="16" fontId="23" fillId="0" borderId="55" xfId="1" applyNumberFormat="1" applyFont="1" applyFill="1" applyBorder="1" applyAlignment="1">
      <alignment horizontal="left" wrapText="1"/>
    </xf>
    <xf numFmtId="0" fontId="23" fillId="0" borderId="55" xfId="1" applyFont="1" applyFill="1" applyBorder="1" applyAlignment="1">
      <alignment horizontal="left" wrapText="1"/>
    </xf>
    <xf numFmtId="15" fontId="1" fillId="0" borderId="25" xfId="1" applyNumberFormat="1" applyFont="1" applyFill="1" applyBorder="1" applyAlignment="1">
      <alignment horizontal="left" wrapText="1"/>
    </xf>
    <xf numFmtId="164" fontId="1" fillId="0" borderId="60" xfId="1" applyNumberFormat="1" applyFont="1" applyFill="1" applyBorder="1" applyAlignment="1">
      <alignment horizontal="left" wrapText="1"/>
    </xf>
    <xf numFmtId="0" fontId="23" fillId="0" borderId="55" xfId="1" applyFont="1" applyFill="1" applyBorder="1" applyAlignment="1">
      <alignment horizontal="left"/>
    </xf>
    <xf numFmtId="0" fontId="23" fillId="0" borderId="16" xfId="1" applyFont="1" applyFill="1" applyBorder="1" applyAlignment="1">
      <alignment horizontal="left"/>
    </xf>
    <xf numFmtId="164" fontId="23" fillId="0" borderId="16" xfId="1" applyNumberFormat="1" applyFont="1" applyFill="1" applyBorder="1" applyAlignment="1">
      <alignment horizontal="left"/>
    </xf>
    <xf numFmtId="0" fontId="1" fillId="0" borderId="0" xfId="1" applyFont="1" applyFill="1" applyAlignment="1">
      <alignment horizontal="left"/>
    </xf>
    <xf numFmtId="0" fontId="1" fillId="0" borderId="25" xfId="1" applyFont="1" applyFill="1" applyBorder="1" applyAlignment="1">
      <alignment horizontal="left"/>
    </xf>
    <xf numFmtId="0" fontId="1" fillId="0" borderId="24" xfId="1" applyFont="1" applyFill="1" applyBorder="1" applyAlignment="1">
      <alignment horizontal="left"/>
    </xf>
    <xf numFmtId="164" fontId="1" fillId="0" borderId="24" xfId="1" applyNumberFormat="1" applyFont="1" applyFill="1" applyBorder="1" applyAlignment="1">
      <alignment horizontal="left"/>
    </xf>
    <xf numFmtId="15" fontId="1" fillId="0" borderId="25" xfId="1" applyNumberFormat="1" applyFont="1" applyFill="1" applyBorder="1" applyAlignment="1">
      <alignment horizontal="left"/>
    </xf>
    <xf numFmtId="164" fontId="1" fillId="0" borderId="0" xfId="1" applyNumberFormat="1" applyFont="1" applyFill="1" applyBorder="1" applyAlignment="1">
      <alignment horizontal="left"/>
    </xf>
    <xf numFmtId="0" fontId="1" fillId="0" borderId="36" xfId="1" applyFont="1" applyFill="1" applyBorder="1" applyAlignment="1">
      <alignment horizontal="left"/>
    </xf>
    <xf numFmtId="164" fontId="1" fillId="0" borderId="25" xfId="1" applyNumberFormat="1" applyFont="1" applyFill="1" applyBorder="1" applyAlignment="1">
      <alignment horizontal="left"/>
    </xf>
    <xf numFmtId="16" fontId="1" fillId="0" borderId="25" xfId="1" applyNumberFormat="1" applyFont="1" applyFill="1" applyBorder="1" applyAlignment="1">
      <alignment horizontal="left"/>
    </xf>
    <xf numFmtId="0" fontId="23" fillId="0" borderId="54" xfId="1" applyFont="1" applyFill="1" applyBorder="1" applyAlignment="1">
      <alignment horizontal="left"/>
    </xf>
    <xf numFmtId="0" fontId="23" fillId="0" borderId="25" xfId="1" applyFont="1" applyFill="1" applyBorder="1" applyAlignment="1">
      <alignment horizontal="left"/>
    </xf>
    <xf numFmtId="164" fontId="23" fillId="0" borderId="25" xfId="1" applyNumberFormat="1" applyFont="1" applyFill="1" applyBorder="1" applyAlignment="1">
      <alignment horizontal="left"/>
    </xf>
    <xf numFmtId="0" fontId="1" fillId="0" borderId="59" xfId="1" applyFont="1" applyFill="1" applyBorder="1" applyAlignment="1">
      <alignment horizontal="left"/>
    </xf>
    <xf numFmtId="164" fontId="1" fillId="0" borderId="29" xfId="1" applyNumberFormat="1" applyFont="1" applyFill="1" applyBorder="1" applyAlignment="1">
      <alignment horizontal="left"/>
    </xf>
    <xf numFmtId="0" fontId="23" fillId="0" borderId="51" xfId="1" applyFont="1" applyFill="1" applyBorder="1" applyAlignment="1">
      <alignment horizontal="left"/>
    </xf>
    <xf numFmtId="0" fontId="23" fillId="0" borderId="59" xfId="1" applyFont="1" applyFill="1" applyBorder="1" applyAlignment="1">
      <alignment horizontal="left"/>
    </xf>
    <xf numFmtId="0" fontId="23" fillId="0" borderId="8" xfId="1" applyFont="1" applyFill="1" applyBorder="1" applyAlignment="1">
      <alignment horizontal="left"/>
    </xf>
    <xf numFmtId="164" fontId="23" fillId="0" borderId="59" xfId="1" applyNumberFormat="1" applyFont="1" applyFill="1" applyBorder="1" applyAlignment="1">
      <alignment horizontal="left"/>
    </xf>
    <xf numFmtId="0" fontId="1" fillId="0" borderId="29" xfId="1" applyFont="1" applyFill="1" applyBorder="1" applyAlignment="1">
      <alignment horizontal="left"/>
    </xf>
    <xf numFmtId="0" fontId="1" fillId="0" borderId="26" xfId="1" applyFont="1" applyFill="1" applyBorder="1" applyAlignment="1">
      <alignment horizontal="left"/>
    </xf>
    <xf numFmtId="164" fontId="1" fillId="0" borderId="26" xfId="1" applyNumberFormat="1" applyFont="1" applyFill="1" applyBorder="1" applyAlignment="1">
      <alignment horizontal="left"/>
    </xf>
    <xf numFmtId="0" fontId="32" fillId="0" borderId="0" xfId="1" applyFont="1" applyFill="1" applyAlignment="1">
      <alignment horizontal="left"/>
    </xf>
    <xf numFmtId="164" fontId="32" fillId="0" borderId="59" xfId="1" applyNumberFormat="1" applyFont="1" applyFill="1" applyBorder="1" applyAlignment="1">
      <alignment horizontal="left"/>
    </xf>
    <xf numFmtId="0" fontId="2" fillId="0" borderId="0" xfId="1" applyFont="1" applyFill="1" applyAlignment="1">
      <alignment horizontal="left"/>
    </xf>
    <xf numFmtId="164" fontId="2" fillId="0" borderId="0" xfId="1" applyNumberFormat="1" applyFont="1" applyFill="1" applyBorder="1" applyAlignment="1">
      <alignment horizontal="left"/>
    </xf>
    <xf numFmtId="0" fontId="15" fillId="0" borderId="0" xfId="1" applyFont="1" applyFill="1"/>
    <xf numFmtId="164" fontId="16" fillId="0" borderId="0" xfId="1" applyNumberFormat="1" applyFont="1" applyFill="1"/>
    <xf numFmtId="0" fontId="19" fillId="0" borderId="0" xfId="1" applyFont="1" applyFill="1" applyBorder="1" applyAlignment="1">
      <alignment horizontal="center" vertical="center"/>
    </xf>
    <xf numFmtId="15" fontId="39" fillId="0" borderId="0" xfId="1" applyNumberFormat="1" applyFont="1" applyFill="1" applyAlignment="1">
      <alignment horizontal="left" vertical="center"/>
    </xf>
    <xf numFmtId="0" fontId="39" fillId="0" borderId="0" xfId="1" applyFont="1" applyFill="1" applyAlignment="1">
      <alignment horizontal="left" vertical="center"/>
    </xf>
    <xf numFmtId="164" fontId="21" fillId="0" borderId="40" xfId="1" applyNumberFormat="1" applyFont="1" applyFill="1" applyBorder="1" applyAlignment="1">
      <alignment horizontal="center"/>
    </xf>
    <xf numFmtId="14" fontId="1" fillId="0" borderId="22" xfId="1" applyNumberFormat="1" applyFont="1" applyFill="1" applyBorder="1" applyAlignment="1">
      <alignment horizontal="left"/>
    </xf>
    <xf numFmtId="14" fontId="1" fillId="0" borderId="21" xfId="1" applyNumberFormat="1" applyFont="1" applyFill="1" applyBorder="1" applyAlignment="1">
      <alignment horizontal="left"/>
    </xf>
    <xf numFmtId="165" fontId="1" fillId="0" borderId="21" xfId="1" applyNumberFormat="1" applyFont="1" applyFill="1" applyBorder="1" applyAlignment="1">
      <alignment horizontal="right"/>
    </xf>
    <xf numFmtId="1" fontId="1" fillId="0" borderId="49" xfId="1" applyNumberFormat="1" applyFont="1" applyFill="1" applyBorder="1" applyAlignment="1">
      <alignment horizontal="left"/>
    </xf>
    <xf numFmtId="164" fontId="1" fillId="0" borderId="22" xfId="1" applyNumberFormat="1" applyFont="1" applyFill="1" applyBorder="1" applyAlignment="1">
      <alignment horizontal="right"/>
    </xf>
    <xf numFmtId="0" fontId="1" fillId="0" borderId="0" xfId="1" applyFont="1" applyFill="1" applyBorder="1" applyAlignment="1">
      <alignment horizontal="left"/>
    </xf>
    <xf numFmtId="0" fontId="1" fillId="0" borderId="0" xfId="1" applyFont="1" applyFill="1"/>
    <xf numFmtId="14" fontId="1" fillId="0" borderId="25" xfId="1" applyNumberFormat="1" applyFont="1" applyFill="1" applyBorder="1" applyAlignment="1">
      <alignment horizontal="left"/>
    </xf>
    <xf numFmtId="14" fontId="1" fillId="0" borderId="24" xfId="1" applyNumberFormat="1" applyFont="1" applyFill="1" applyBorder="1" applyAlignment="1">
      <alignment horizontal="left"/>
    </xf>
    <xf numFmtId="165" fontId="1" fillId="0" borderId="24" xfId="1" applyNumberFormat="1" applyFont="1" applyFill="1" applyBorder="1" applyAlignment="1">
      <alignment horizontal="right"/>
    </xf>
    <xf numFmtId="1" fontId="1" fillId="0" borderId="36" xfId="1" applyNumberFormat="1" applyFont="1" applyFill="1" applyBorder="1" applyAlignment="1">
      <alignment horizontal="left"/>
    </xf>
    <xf numFmtId="164" fontId="1" fillId="0" borderId="25" xfId="1" applyNumberFormat="1" applyFont="1" applyFill="1" applyBorder="1" applyAlignment="1">
      <alignment horizontal="right"/>
    </xf>
    <xf numFmtId="16" fontId="1" fillId="0" borderId="24" xfId="1" applyNumberFormat="1" applyFont="1" applyFill="1" applyBorder="1" applyAlignment="1">
      <alignment horizontal="left"/>
    </xf>
    <xf numFmtId="165" fontId="1" fillId="0" borderId="24" xfId="1" applyNumberFormat="1" applyFont="1" applyFill="1" applyBorder="1" applyAlignment="1">
      <alignment horizontal="right" wrapText="1"/>
    </xf>
    <xf numFmtId="1" fontId="1" fillId="0" borderId="36" xfId="1" applyNumberFormat="1" applyFont="1" applyFill="1" applyBorder="1" applyAlignment="1">
      <alignment horizontal="left" wrapText="1"/>
    </xf>
    <xf numFmtId="164" fontId="1" fillId="0" borderId="25" xfId="1" applyNumberFormat="1" applyFont="1" applyFill="1" applyBorder="1" applyAlignment="1">
      <alignment horizontal="right" wrapText="1"/>
    </xf>
    <xf numFmtId="164" fontId="1" fillId="0" borderId="16" xfId="1" applyNumberFormat="1" applyFont="1" applyFill="1" applyBorder="1" applyAlignment="1">
      <alignment horizontal="right"/>
    </xf>
    <xf numFmtId="0" fontId="1" fillId="0" borderId="48" xfId="1" applyFont="1" applyFill="1" applyBorder="1" applyAlignment="1">
      <alignment horizontal="left"/>
    </xf>
    <xf numFmtId="0" fontId="1" fillId="0" borderId="62" xfId="1" applyFont="1" applyFill="1" applyBorder="1" applyAlignment="1">
      <alignment horizontal="left"/>
    </xf>
    <xf numFmtId="165" fontId="1" fillId="0" borderId="62" xfId="1" applyNumberFormat="1" applyFont="1" applyFill="1" applyBorder="1" applyAlignment="1">
      <alignment horizontal="right"/>
    </xf>
    <xf numFmtId="1" fontId="1" fillId="0" borderId="61" xfId="1" applyNumberFormat="1" applyFont="1" applyFill="1" applyBorder="1" applyAlignment="1">
      <alignment horizontal="left"/>
    </xf>
    <xf numFmtId="1" fontId="1" fillId="0" borderId="21" xfId="1" applyNumberFormat="1" applyFont="1" applyFill="1" applyBorder="1" applyAlignment="1">
      <alignment horizontal="left"/>
    </xf>
    <xf numFmtId="164" fontId="1" fillId="0" borderId="40" xfId="1" applyNumberFormat="1" applyFont="1" applyFill="1" applyBorder="1" applyAlignment="1">
      <alignment horizontal="right"/>
    </xf>
    <xf numFmtId="1" fontId="1" fillId="0" borderId="26" xfId="1" applyNumberFormat="1" applyFont="1" applyFill="1" applyBorder="1" applyAlignment="1">
      <alignment horizontal="left"/>
    </xf>
    <xf numFmtId="164" fontId="1" fillId="0" borderId="26" xfId="1" applyNumberFormat="1" applyFont="1" applyFill="1" applyBorder="1" applyAlignment="1">
      <alignment horizontal="right"/>
    </xf>
    <xf numFmtId="165" fontId="1" fillId="0" borderId="26" xfId="1" applyNumberFormat="1" applyFont="1" applyFill="1" applyBorder="1" applyAlignment="1">
      <alignment horizontal="left"/>
    </xf>
    <xf numFmtId="164" fontId="2" fillId="0" borderId="30" xfId="1" applyNumberFormat="1" applyFont="1" applyFill="1" applyBorder="1" applyAlignment="1">
      <alignment horizontal="right"/>
    </xf>
    <xf numFmtId="0" fontId="2" fillId="0" borderId="0" xfId="1" applyFont="1" applyFill="1" applyBorder="1" applyAlignment="1">
      <alignment horizontal="left"/>
    </xf>
    <xf numFmtId="0" fontId="2" fillId="0" borderId="0" xfId="1" applyFont="1" applyFill="1"/>
    <xf numFmtId="0" fontId="30" fillId="0" borderId="0" xfId="1" applyFont="1" applyFill="1" applyBorder="1" applyAlignment="1">
      <alignment horizontal="left"/>
    </xf>
    <xf numFmtId="164" fontId="30" fillId="0" borderId="0" xfId="1" applyNumberFormat="1" applyFont="1" applyFill="1" applyBorder="1" applyAlignment="1">
      <alignment horizontal="left"/>
    </xf>
    <xf numFmtId="0" fontId="1" fillId="0" borderId="0" xfId="1" applyFill="1" applyBorder="1" applyAlignment="1">
      <alignment horizontal="left"/>
    </xf>
    <xf numFmtId="164" fontId="1" fillId="0" borderId="0" xfId="1" applyNumberFormat="1" applyFill="1" applyBorder="1" applyAlignment="1">
      <alignment horizontal="left"/>
    </xf>
    <xf numFmtId="0" fontId="40" fillId="0" borderId="0" xfId="1" applyFont="1"/>
    <xf numFmtId="164" fontId="14" fillId="0" borderId="0" xfId="1" applyNumberFormat="1" applyFont="1"/>
    <xf numFmtId="0" fontId="18" fillId="0" borderId="0" xfId="1" applyFont="1"/>
    <xf numFmtId="15" fontId="18" fillId="0" borderId="0" xfId="1" applyNumberFormat="1" applyFont="1"/>
    <xf numFmtId="164" fontId="18" fillId="0" borderId="0" xfId="1" applyNumberFormat="1" applyFont="1"/>
    <xf numFmtId="0" fontId="41" fillId="0" borderId="2" xfId="1" applyFont="1" applyFill="1" applyBorder="1" applyAlignment="1">
      <alignment horizontal="center"/>
    </xf>
    <xf numFmtId="0" fontId="41" fillId="0" borderId="3" xfId="1" applyFont="1" applyFill="1" applyBorder="1" applyAlignment="1">
      <alignment horizontal="center"/>
    </xf>
    <xf numFmtId="0" fontId="41" fillId="0" borderId="4" xfId="1" applyFont="1" applyFill="1" applyBorder="1" applyAlignment="1">
      <alignment horizontal="center"/>
    </xf>
    <xf numFmtId="0" fontId="41" fillId="0" borderId="5" xfId="1" applyFont="1" applyFill="1" applyBorder="1" applyAlignment="1">
      <alignment horizontal="center"/>
    </xf>
    <xf numFmtId="0" fontId="42" fillId="0" borderId="2" xfId="1" applyFont="1" applyFill="1" applyBorder="1" applyAlignment="1">
      <alignment horizontal="center" vertical="center" wrapText="1"/>
    </xf>
    <xf numFmtId="0" fontId="41" fillId="0" borderId="0" xfId="1" applyFont="1" applyFill="1"/>
    <xf numFmtId="0" fontId="41" fillId="0" borderId="0" xfId="1" applyFont="1"/>
    <xf numFmtId="0" fontId="41" fillId="0" borderId="16" xfId="1" applyFont="1" applyFill="1" applyBorder="1" applyAlignment="1">
      <alignment horizontal="center"/>
    </xf>
    <xf numFmtId="0" fontId="42" fillId="0" borderId="3" xfId="1" applyFont="1" applyFill="1" applyBorder="1" applyAlignment="1">
      <alignment horizontal="center" vertical="center" wrapText="1"/>
    </xf>
    <xf numFmtId="0" fontId="42" fillId="0" borderId="31" xfId="1" applyFont="1" applyFill="1" applyBorder="1" applyAlignment="1">
      <alignment horizontal="center" vertical="center" wrapText="1"/>
    </xf>
    <xf numFmtId="0" fontId="42" fillId="0" borderId="32" xfId="1" applyFont="1" applyFill="1" applyBorder="1" applyAlignment="1">
      <alignment horizontal="center" vertical="center" wrapText="1"/>
    </xf>
    <xf numFmtId="0" fontId="42" fillId="0" borderId="41" xfId="1" applyFont="1" applyFill="1" applyBorder="1" applyAlignment="1">
      <alignment horizontal="center" vertical="center" wrapText="1"/>
    </xf>
    <xf numFmtId="0" fontId="42" fillId="0" borderId="4" xfId="1" applyFont="1" applyFill="1" applyBorder="1" applyAlignment="1">
      <alignment horizontal="center" vertical="center" wrapText="1"/>
    </xf>
    <xf numFmtId="0" fontId="42" fillId="0" borderId="5" xfId="1" applyFont="1" applyFill="1" applyBorder="1" applyAlignment="1">
      <alignment horizontal="center" vertical="center" wrapText="1"/>
    </xf>
    <xf numFmtId="0" fontId="42" fillId="0" borderId="67" xfId="1" applyFont="1" applyFill="1" applyBorder="1" applyAlignment="1">
      <alignment horizontal="center" vertical="center" wrapText="1"/>
    </xf>
    <xf numFmtId="164" fontId="43" fillId="0" borderId="41" xfId="1" applyNumberFormat="1" applyFont="1" applyFill="1" applyBorder="1" applyAlignment="1">
      <alignment horizontal="center" vertical="center" wrapText="1"/>
    </xf>
    <xf numFmtId="0" fontId="42" fillId="0" borderId="59" xfId="1" applyFont="1" applyFill="1" applyBorder="1" applyAlignment="1">
      <alignment horizontal="center" vertical="center" wrapText="1"/>
    </xf>
    <xf numFmtId="0" fontId="30" fillId="0" borderId="0" xfId="1" applyFont="1" applyFill="1" applyAlignment="1">
      <alignment wrapText="1"/>
    </xf>
    <xf numFmtId="0" fontId="32" fillId="0" borderId="0" xfId="1" applyFont="1" applyFill="1" applyAlignment="1">
      <alignment wrapText="1"/>
    </xf>
    <xf numFmtId="0" fontId="2" fillId="0" borderId="0" xfId="1" applyFont="1" applyAlignment="1">
      <alignment wrapText="1"/>
    </xf>
    <xf numFmtId="0" fontId="44" fillId="0" borderId="16" xfId="1" applyFont="1" applyFill="1" applyBorder="1" applyAlignment="1">
      <alignment horizontal="left"/>
    </xf>
    <xf numFmtId="0" fontId="45" fillId="0" borderId="55" xfId="1" applyFont="1" applyFill="1" applyBorder="1"/>
    <xf numFmtId="0" fontId="45" fillId="0" borderId="68" xfId="1" applyFont="1" applyFill="1" applyBorder="1" applyAlignment="1">
      <alignment horizontal="right" vertical="center" wrapText="1"/>
    </xf>
    <xf numFmtId="0" fontId="45" fillId="0" borderId="69" xfId="1" applyFont="1" applyFill="1" applyBorder="1" applyAlignment="1">
      <alignment horizontal="right" vertical="center" wrapText="1"/>
    </xf>
    <xf numFmtId="0" fontId="45" fillId="0" borderId="70" xfId="1" applyFont="1" applyFill="1" applyBorder="1" applyAlignment="1">
      <alignment horizontal="right" vertical="center" wrapText="1"/>
    </xf>
    <xf numFmtId="0" fontId="42" fillId="0" borderId="51" xfId="1" applyFont="1" applyFill="1" applyBorder="1" applyAlignment="1">
      <alignment horizontal="center" vertical="center" wrapText="1"/>
    </xf>
    <xf numFmtId="0" fontId="42" fillId="0" borderId="53" xfId="1" applyFont="1" applyFill="1" applyBorder="1" applyAlignment="1">
      <alignment horizontal="right" vertical="center" wrapText="1"/>
    </xf>
    <xf numFmtId="0" fontId="45" fillId="0" borderId="71" xfId="1" applyFont="1" applyFill="1" applyBorder="1" applyAlignment="1">
      <alignment horizontal="right" vertical="center" wrapText="1"/>
    </xf>
    <xf numFmtId="0" fontId="42" fillId="0" borderId="69" xfId="1" applyFont="1" applyFill="1" applyBorder="1" applyAlignment="1">
      <alignment horizontal="right" vertical="center" wrapText="1"/>
    </xf>
    <xf numFmtId="164" fontId="46" fillId="0" borderId="70" xfId="1" applyNumberFormat="1" applyFont="1" applyFill="1" applyBorder="1" applyAlignment="1">
      <alignment horizontal="right" vertical="center" wrapText="1"/>
    </xf>
    <xf numFmtId="0" fontId="42" fillId="0" borderId="52" xfId="1" applyFont="1" applyFill="1" applyBorder="1" applyAlignment="1">
      <alignment horizontal="right" vertical="center" wrapText="1"/>
    </xf>
    <xf numFmtId="0" fontId="44" fillId="0" borderId="52" xfId="1" applyFont="1" applyFill="1" applyBorder="1" applyAlignment="1">
      <alignment horizontal="left"/>
    </xf>
    <xf numFmtId="0" fontId="42" fillId="0" borderId="30" xfId="1" applyFont="1" applyFill="1" applyBorder="1"/>
    <xf numFmtId="0" fontId="42" fillId="0" borderId="3" xfId="1" applyFont="1" applyFill="1" applyBorder="1" applyAlignment="1"/>
    <xf numFmtId="0" fontId="42" fillId="0" borderId="31" xfId="1" applyFont="1" applyFill="1" applyBorder="1"/>
    <xf numFmtId="0" fontId="42" fillId="0" borderId="32" xfId="1" applyFont="1" applyFill="1" applyBorder="1"/>
    <xf numFmtId="0" fontId="42" fillId="0" borderId="4" xfId="1" applyFont="1" applyFill="1" applyBorder="1"/>
    <xf numFmtId="0" fontId="42" fillId="0" borderId="41" xfId="1" applyFont="1" applyFill="1" applyBorder="1"/>
    <xf numFmtId="0" fontId="42" fillId="0" borderId="3" xfId="1" applyFont="1" applyFill="1" applyBorder="1"/>
    <xf numFmtId="0" fontId="42" fillId="0" borderId="33" xfId="1" applyFont="1" applyFill="1" applyBorder="1"/>
    <xf numFmtId="164" fontId="43" fillId="0" borderId="41" xfId="1" applyNumberFormat="1" applyFont="1" applyFill="1" applyBorder="1"/>
    <xf numFmtId="0" fontId="39" fillId="0" borderId="0" xfId="1" applyFont="1" applyFill="1"/>
    <xf numFmtId="0" fontId="23" fillId="0" borderId="0" xfId="1" applyFont="1" applyFill="1"/>
    <xf numFmtId="0" fontId="42" fillId="0" borderId="0" xfId="1" applyFont="1" applyFill="1" applyBorder="1"/>
    <xf numFmtId="0" fontId="42" fillId="0" borderId="0" xfId="1" applyFont="1" applyFill="1" applyBorder="1" applyAlignment="1"/>
    <xf numFmtId="164" fontId="43" fillId="0" borderId="0" xfId="1" applyNumberFormat="1" applyFont="1" applyFill="1" applyBorder="1"/>
    <xf numFmtId="0" fontId="42" fillId="0" borderId="0" xfId="1" applyFont="1" applyFill="1" applyBorder="1" applyAlignment="1">
      <alignment horizontal="right"/>
    </xf>
    <xf numFmtId="0" fontId="2" fillId="0" borderId="0" xfId="1" applyFont="1" applyFill="1" applyBorder="1"/>
    <xf numFmtId="0" fontId="30" fillId="0" borderId="0" xfId="1" applyFont="1" applyFill="1"/>
    <xf numFmtId="0" fontId="32" fillId="0" borderId="0" xfId="1" applyFont="1" applyFill="1"/>
    <xf numFmtId="0" fontId="45" fillId="0" borderId="35" xfId="1" applyFont="1" applyFill="1" applyBorder="1"/>
    <xf numFmtId="0" fontId="45" fillId="0" borderId="0" xfId="1" applyFont="1" applyFill="1" applyBorder="1"/>
    <xf numFmtId="0" fontId="1" fillId="0" borderId="0" xfId="1" applyFill="1" applyBorder="1"/>
    <xf numFmtId="164" fontId="46" fillId="0" borderId="0" xfId="1" applyNumberFormat="1" applyFont="1" applyFill="1" applyBorder="1"/>
    <xf numFmtId="0" fontId="1" fillId="0" borderId="0" xfId="1" applyFill="1" applyBorder="1" applyAlignment="1">
      <alignment horizontal="right"/>
    </xf>
    <xf numFmtId="0" fontId="47" fillId="0" borderId="0" xfId="1" applyFont="1" applyFill="1" applyBorder="1"/>
    <xf numFmtId="0" fontId="20" fillId="0" borderId="0" xfId="1" applyFont="1" applyFill="1" applyBorder="1"/>
    <xf numFmtId="0" fontId="29" fillId="0" borderId="0" xfId="1" applyFont="1" applyFill="1"/>
    <xf numFmtId="0" fontId="20" fillId="0" borderId="22" xfId="1" applyFont="1" applyBorder="1" applyAlignment="1">
      <alignment horizontal="center"/>
    </xf>
    <xf numFmtId="0" fontId="47" fillId="0" borderId="39" xfId="1" applyFont="1" applyFill="1" applyBorder="1" applyAlignment="1">
      <alignment horizontal="center"/>
    </xf>
    <xf numFmtId="0" fontId="47" fillId="0" borderId="34" xfId="1" applyFont="1" applyFill="1" applyBorder="1" applyAlignment="1">
      <alignment horizontal="center"/>
    </xf>
    <xf numFmtId="0" fontId="47" fillId="0" borderId="40" xfId="1" applyFont="1" applyFill="1" applyBorder="1" applyAlignment="1">
      <alignment horizontal="center"/>
    </xf>
    <xf numFmtId="0" fontId="47" fillId="0" borderId="3" xfId="1" applyFont="1" applyFill="1" applyBorder="1" applyAlignment="1">
      <alignment horizontal="center"/>
    </xf>
    <xf numFmtId="0" fontId="47" fillId="0" borderId="4" xfId="1" applyFont="1" applyFill="1" applyBorder="1" applyAlignment="1">
      <alignment horizontal="center"/>
    </xf>
    <xf numFmtId="0" fontId="47" fillId="0" borderId="5" xfId="1" applyFont="1" applyFill="1" applyBorder="1" applyAlignment="1">
      <alignment horizontal="center"/>
    </xf>
    <xf numFmtId="0" fontId="41" fillId="0" borderId="22" xfId="1" applyFont="1" applyBorder="1" applyAlignment="1">
      <alignment horizontal="center"/>
    </xf>
    <xf numFmtId="164" fontId="24" fillId="0" borderId="0" xfId="1" applyNumberFormat="1" applyFont="1"/>
    <xf numFmtId="0" fontId="20" fillId="0" borderId="29" xfId="1" applyFont="1" applyBorder="1" applyAlignment="1">
      <alignment horizontal="center"/>
    </xf>
    <xf numFmtId="0" fontId="42" fillId="0" borderId="33" xfId="1" applyFont="1" applyFill="1" applyBorder="1" applyAlignment="1">
      <alignment horizontal="center" vertical="center" wrapText="1"/>
    </xf>
    <xf numFmtId="0" fontId="42" fillId="0" borderId="2" xfId="1" applyFont="1" applyFill="1" applyBorder="1" applyAlignment="1">
      <alignment wrapText="1"/>
    </xf>
    <xf numFmtId="0" fontId="41" fillId="0" borderId="31" xfId="1" applyFont="1" applyBorder="1" applyAlignment="1">
      <alignment wrapText="1"/>
    </xf>
    <xf numFmtId="0" fontId="41" fillId="0" borderId="29" xfId="1" applyFont="1" applyBorder="1" applyAlignment="1">
      <alignment horizontal="center"/>
    </xf>
    <xf numFmtId="0" fontId="45" fillId="0" borderId="0" xfId="1" applyFont="1" applyFill="1" applyBorder="1" applyAlignment="1">
      <alignment wrapText="1"/>
    </xf>
    <xf numFmtId="0" fontId="39" fillId="0" borderId="0" xfId="1" applyFont="1" applyFill="1" applyAlignment="1">
      <alignment wrapText="1"/>
    </xf>
    <xf numFmtId="0" fontId="23" fillId="0" borderId="0" xfId="1" applyFont="1" applyFill="1" applyAlignment="1">
      <alignment wrapText="1"/>
    </xf>
    <xf numFmtId="0" fontId="1" fillId="0" borderId="52" xfId="1" applyFill="1" applyBorder="1"/>
    <xf numFmtId="0" fontId="42" fillId="0" borderId="68" xfId="1" applyFont="1" applyFill="1" applyBorder="1" applyAlignment="1">
      <alignment horizontal="right" vertical="center" wrapText="1"/>
    </xf>
    <xf numFmtId="0" fontId="42" fillId="0" borderId="51" xfId="1" applyFont="1" applyFill="1" applyBorder="1" applyAlignment="1">
      <alignment horizontal="right" vertical="center" wrapText="1"/>
    </xf>
    <xf numFmtId="0" fontId="45" fillId="0" borderId="72" xfId="1" applyFont="1" applyFill="1" applyBorder="1" applyAlignment="1">
      <alignment horizontal="right" vertical="center" wrapText="1"/>
    </xf>
    <xf numFmtId="0" fontId="45" fillId="0" borderId="22" xfId="1" applyFont="1" applyFill="1" applyBorder="1"/>
    <xf numFmtId="0" fontId="45" fillId="0" borderId="55" xfId="1" applyFont="1" applyFill="1" applyBorder="1" applyAlignment="1">
      <alignment horizontal="right" vertical="center" wrapText="1"/>
    </xf>
    <xf numFmtId="0" fontId="44" fillId="0" borderId="68" xfId="1" applyFont="1" applyBorder="1"/>
    <xf numFmtId="0" fontId="18" fillId="0" borderId="52" xfId="1" applyFont="1" applyBorder="1"/>
    <xf numFmtId="0" fontId="45" fillId="0" borderId="52" xfId="1" applyFont="1" applyFill="1" applyBorder="1"/>
    <xf numFmtId="0" fontId="44" fillId="0" borderId="35" xfId="1" applyFont="1" applyBorder="1"/>
    <xf numFmtId="0" fontId="18" fillId="0" borderId="25" xfId="1" applyFont="1" applyBorder="1"/>
    <xf numFmtId="0" fontId="1" fillId="0" borderId="25" xfId="1" applyFill="1" applyBorder="1"/>
    <xf numFmtId="1" fontId="42" fillId="0" borderId="68" xfId="1" applyNumberFormat="1" applyFont="1" applyFill="1" applyBorder="1" applyAlignment="1">
      <alignment horizontal="right" vertical="center" wrapText="1"/>
    </xf>
    <xf numFmtId="0" fontId="45" fillId="0" borderId="25" xfId="1" applyFont="1" applyFill="1" applyBorder="1"/>
    <xf numFmtId="0" fontId="45" fillId="0" borderId="45" xfId="1" applyFont="1" applyFill="1" applyBorder="1" applyAlignment="1">
      <alignment horizontal="right" vertical="center" wrapText="1"/>
    </xf>
    <xf numFmtId="0" fontId="42" fillId="0" borderId="46" xfId="1" applyFont="1" applyFill="1" applyBorder="1" applyAlignment="1">
      <alignment horizontal="right" vertical="center" wrapText="1"/>
    </xf>
    <xf numFmtId="0" fontId="44" fillId="0" borderId="47" xfId="1" applyFont="1" applyBorder="1"/>
    <xf numFmtId="0" fontId="18" fillId="0" borderId="48" xfId="1" applyFont="1" applyBorder="1"/>
    <xf numFmtId="0" fontId="45" fillId="0" borderId="30" xfId="1" applyFont="1" applyFill="1" applyBorder="1"/>
    <xf numFmtId="0" fontId="42" fillId="0" borderId="31" xfId="1" applyFont="1" applyFill="1" applyBorder="1" applyAlignment="1">
      <alignment horizontal="right"/>
    </xf>
    <xf numFmtId="0" fontId="44" fillId="0" borderId="31" xfId="1" applyFont="1" applyBorder="1"/>
    <xf numFmtId="0" fontId="21" fillId="0" borderId="30" xfId="1" applyFont="1" applyBorder="1"/>
    <xf numFmtId="0" fontId="44" fillId="0" borderId="0" xfId="1" applyFont="1" applyBorder="1"/>
    <xf numFmtId="0" fontId="21" fillId="0" borderId="0" xfId="1" applyFont="1" applyBorder="1"/>
    <xf numFmtId="0" fontId="45" fillId="0" borderId="35" xfId="1" applyFont="1" applyFill="1" applyBorder="1" applyAlignment="1"/>
    <xf numFmtId="164" fontId="20" fillId="0" borderId="0" xfId="1" applyNumberFormat="1" applyFont="1"/>
    <xf numFmtId="164" fontId="20" fillId="0" borderId="0" xfId="1" applyNumberFormat="1" applyFont="1" applyAlignment="1">
      <alignment wrapText="1"/>
    </xf>
    <xf numFmtId="164" fontId="18" fillId="0" borderId="0" xfId="1" applyNumberFormat="1" applyFont="1" applyAlignment="1">
      <alignment wrapText="1"/>
    </xf>
    <xf numFmtId="0" fontId="20" fillId="0" borderId="37" xfId="1" applyFont="1" applyBorder="1"/>
    <xf numFmtId="0" fontId="20" fillId="0" borderId="36" xfId="1" applyFont="1" applyBorder="1"/>
    <xf numFmtId="164" fontId="20" fillId="0" borderId="36" xfId="1" applyNumberFormat="1" applyFont="1" applyBorder="1"/>
    <xf numFmtId="164" fontId="20" fillId="0" borderId="35" xfId="1" applyNumberFormat="1" applyFont="1" applyBorder="1" applyAlignment="1">
      <alignment wrapText="1"/>
    </xf>
    <xf numFmtId="0" fontId="20" fillId="0" borderId="56" xfId="1" applyFont="1" applyBorder="1"/>
    <xf numFmtId="0" fontId="18" fillId="0" borderId="14" xfId="1" applyFont="1" applyBorder="1" applyAlignment="1">
      <alignment wrapText="1"/>
    </xf>
    <xf numFmtId="0" fontId="18" fillId="0" borderId="0" xfId="1" applyFont="1" applyBorder="1" applyAlignment="1">
      <alignment wrapText="1"/>
    </xf>
    <xf numFmtId="164" fontId="18" fillId="0" borderId="0" xfId="1" applyNumberFormat="1" applyFont="1" applyBorder="1" applyAlignment="1">
      <alignment wrapText="1"/>
    </xf>
    <xf numFmtId="164" fontId="18" fillId="0" borderId="46" xfId="1" applyNumberFormat="1" applyFont="1" applyBorder="1" applyAlignment="1">
      <alignment wrapText="1"/>
    </xf>
    <xf numFmtId="0" fontId="18" fillId="0" borderId="73" xfId="1" applyFont="1" applyBorder="1" applyAlignment="1">
      <alignment wrapText="1"/>
    </xf>
    <xf numFmtId="0" fontId="18" fillId="0" borderId="14" xfId="1" applyFont="1" applyBorder="1"/>
    <xf numFmtId="0" fontId="18" fillId="0" borderId="0" xfId="1" applyFont="1" applyBorder="1"/>
    <xf numFmtId="164" fontId="18" fillId="0" borderId="0" xfId="1" applyNumberFormat="1" applyFont="1" applyBorder="1"/>
    <xf numFmtId="0" fontId="18" fillId="0" borderId="73" xfId="1" applyFont="1" applyBorder="1"/>
    <xf numFmtId="0" fontId="18" fillId="0" borderId="72" xfId="1" applyFont="1" applyBorder="1" applyAlignment="1">
      <alignment wrapText="1"/>
    </xf>
    <xf numFmtId="0" fontId="18" fillId="0" borderId="51" xfId="1" applyFont="1" applyBorder="1" applyAlignment="1">
      <alignment wrapText="1"/>
    </xf>
    <xf numFmtId="164" fontId="18" fillId="0" borderId="51" xfId="1" applyNumberFormat="1" applyFont="1" applyBorder="1" applyAlignment="1">
      <alignment wrapText="1"/>
    </xf>
    <xf numFmtId="164" fontId="18" fillId="0" borderId="68" xfId="1" applyNumberFormat="1" applyFont="1" applyBorder="1" applyAlignment="1">
      <alignment wrapText="1"/>
    </xf>
    <xf numFmtId="0" fontId="18" fillId="0" borderId="70" xfId="1" applyFont="1" applyBorder="1" applyAlignment="1">
      <alignment wrapText="1"/>
    </xf>
    <xf numFmtId="0" fontId="21" fillId="0" borderId="57" xfId="1" applyFont="1" applyBorder="1" applyAlignment="1">
      <alignment horizontal="center"/>
    </xf>
    <xf numFmtId="164" fontId="21" fillId="0" borderId="74" xfId="1" applyNumberFormat="1" applyFont="1" applyBorder="1" applyAlignment="1">
      <alignment wrapText="1"/>
    </xf>
    <xf numFmtId="0" fontId="21" fillId="0" borderId="57" xfId="1" applyFont="1" applyBorder="1"/>
    <xf numFmtId="0" fontId="21" fillId="0" borderId="0" xfId="1" applyFont="1"/>
    <xf numFmtId="164" fontId="1" fillId="0" borderId="0" xfId="1" applyNumberFormat="1" applyAlignment="1">
      <alignment wrapText="1"/>
    </xf>
    <xf numFmtId="164" fontId="20" fillId="0" borderId="35" xfId="1" applyNumberFormat="1" applyFont="1" applyBorder="1"/>
    <xf numFmtId="164" fontId="20" fillId="0" borderId="56" xfId="1" applyNumberFormat="1" applyFont="1" applyBorder="1"/>
    <xf numFmtId="164" fontId="18" fillId="0" borderId="73" xfId="1" applyNumberFormat="1" applyFont="1" applyBorder="1" applyAlignment="1">
      <alignment wrapText="1"/>
    </xf>
    <xf numFmtId="164" fontId="18" fillId="0" borderId="46" xfId="1" applyNumberFormat="1" applyFont="1" applyBorder="1"/>
    <xf numFmtId="164" fontId="18" fillId="0" borderId="73" xfId="1" applyNumberFormat="1" applyFont="1" applyBorder="1"/>
    <xf numFmtId="0" fontId="21" fillId="0" borderId="75" xfId="1" applyFont="1" applyBorder="1"/>
    <xf numFmtId="164" fontId="21" fillId="0" borderId="74" xfId="1" applyNumberFormat="1" applyFont="1" applyBorder="1"/>
    <xf numFmtId="164" fontId="21" fillId="0" borderId="76" xfId="1" applyNumberFormat="1" applyFont="1" applyBorder="1"/>
    <xf numFmtId="164" fontId="2" fillId="0" borderId="0" xfId="1" applyNumberFormat="1" applyFont="1" applyAlignment="1">
      <alignment wrapText="1"/>
    </xf>
  </cellXfs>
  <cellStyles count="4">
    <cellStyle name="Comma 2" xfId="2"/>
    <cellStyle name="Normal" xfId="0" builtinId="0"/>
    <cellStyle name="Normal 2" xfId="1"/>
    <cellStyle name="Not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
  <sheetViews>
    <sheetView workbookViewId="0"/>
  </sheetViews>
  <sheetFormatPr defaultColWidth="11.5546875" defaultRowHeight="13.2" x14ac:dyDescent="0.25"/>
  <cols>
    <col min="1" max="1" width="34.44140625" customWidth="1"/>
  </cols>
  <sheetData>
    <row r="1" spans="1:26" ht="17.399999999999999" x14ac:dyDescent="0.3">
      <c r="A1" s="1" t="s">
        <v>0</v>
      </c>
      <c r="B1" s="1"/>
      <c r="C1" s="1"/>
      <c r="D1" s="1"/>
      <c r="E1" s="1"/>
      <c r="F1" s="1"/>
      <c r="G1" s="1"/>
      <c r="H1" s="1"/>
      <c r="I1" s="1"/>
      <c r="J1" s="1"/>
      <c r="K1" s="1"/>
      <c r="L1" s="1"/>
      <c r="M1" s="1"/>
      <c r="N1" s="1"/>
      <c r="O1" s="1"/>
      <c r="P1" s="1"/>
      <c r="Q1" s="1"/>
      <c r="R1" s="1"/>
      <c r="S1" s="1"/>
      <c r="T1" s="1"/>
      <c r="U1" s="1"/>
      <c r="V1" s="1"/>
      <c r="W1" s="1"/>
      <c r="X1" s="1"/>
      <c r="Y1" s="1"/>
    </row>
    <row r="4" spans="1:26" ht="15.6" x14ac:dyDescent="0.3">
      <c r="A4" s="2"/>
      <c r="B4" s="3"/>
      <c r="C4" s="2"/>
      <c r="D4" s="2"/>
      <c r="E4" s="2"/>
      <c r="F4" s="2"/>
      <c r="G4" s="2"/>
      <c r="H4" s="2"/>
      <c r="I4" s="2"/>
      <c r="J4" s="2"/>
      <c r="K4" s="2"/>
      <c r="L4" s="2"/>
      <c r="M4" s="2"/>
      <c r="N4" s="2"/>
      <c r="O4" s="2"/>
      <c r="P4" s="2"/>
      <c r="Q4" s="2"/>
      <c r="R4" s="2"/>
      <c r="S4" s="2"/>
      <c r="T4" s="2"/>
      <c r="U4" s="2"/>
      <c r="V4" s="2"/>
      <c r="W4" s="2"/>
      <c r="X4" s="2"/>
      <c r="Y4" s="2"/>
    </row>
    <row r="5" spans="1:26" ht="18" thickBot="1" x14ac:dyDescent="0.35">
      <c r="A5" s="4" t="s">
        <v>1</v>
      </c>
      <c r="B5" s="5"/>
      <c r="C5" s="4"/>
      <c r="D5" s="4"/>
      <c r="E5" s="4"/>
      <c r="F5" s="4"/>
      <c r="G5" s="4"/>
      <c r="H5" s="4"/>
      <c r="I5" s="4"/>
      <c r="J5" s="4"/>
      <c r="K5" s="4"/>
      <c r="L5" s="4"/>
      <c r="M5" s="4"/>
      <c r="N5" s="4"/>
      <c r="O5" s="4"/>
      <c r="P5" s="4"/>
      <c r="Q5" s="4"/>
      <c r="R5" s="4"/>
      <c r="S5" s="4"/>
      <c r="T5" s="4"/>
      <c r="U5" s="4"/>
      <c r="V5" s="4"/>
      <c r="W5" s="4"/>
      <c r="X5" s="4"/>
      <c r="Y5" s="4"/>
    </row>
    <row r="6" spans="1:26" ht="16.2" thickBot="1" x14ac:dyDescent="0.35">
      <c r="A6" s="6" t="s">
        <v>2</v>
      </c>
      <c r="B6" s="7" t="s">
        <v>3</v>
      </c>
      <c r="C6" s="8"/>
      <c r="D6" s="8"/>
      <c r="E6" s="8"/>
      <c r="F6" s="8"/>
      <c r="G6" s="8"/>
      <c r="H6" s="8"/>
      <c r="I6" s="8"/>
      <c r="J6" s="8"/>
      <c r="K6" s="8"/>
      <c r="L6" s="7" t="s">
        <v>4</v>
      </c>
      <c r="M6" s="9"/>
      <c r="N6" s="9"/>
      <c r="O6" s="9"/>
      <c r="P6" s="9"/>
      <c r="Q6" s="9"/>
      <c r="R6" s="10"/>
      <c r="S6" s="7" t="s">
        <v>5</v>
      </c>
      <c r="T6" s="9"/>
      <c r="U6" s="9"/>
      <c r="V6" s="9"/>
      <c r="W6" s="9"/>
      <c r="X6" s="9"/>
      <c r="Y6" s="11"/>
      <c r="Z6" s="12" t="s">
        <v>6</v>
      </c>
    </row>
    <row r="7" spans="1:26" ht="31.8" thickBot="1" x14ac:dyDescent="0.3">
      <c r="A7" s="13"/>
      <c r="B7" s="14" t="s">
        <v>7</v>
      </c>
      <c r="C7" s="15" t="s">
        <v>8</v>
      </c>
      <c r="D7" s="16" t="s">
        <v>9</v>
      </c>
      <c r="E7" s="14" t="s">
        <v>10</v>
      </c>
      <c r="F7" s="15" t="s">
        <v>8</v>
      </c>
      <c r="G7" s="16" t="s">
        <v>9</v>
      </c>
      <c r="H7" s="14" t="s">
        <v>11</v>
      </c>
      <c r="I7" s="15" t="s">
        <v>8</v>
      </c>
      <c r="J7" s="16" t="s">
        <v>9</v>
      </c>
      <c r="K7" s="17" t="s">
        <v>12</v>
      </c>
      <c r="L7" s="14" t="s">
        <v>13</v>
      </c>
      <c r="M7" s="15" t="s">
        <v>8</v>
      </c>
      <c r="N7" s="16" t="s">
        <v>9</v>
      </c>
      <c r="O7" s="14" t="s">
        <v>14</v>
      </c>
      <c r="P7" s="15" t="s">
        <v>8</v>
      </c>
      <c r="Q7" s="16" t="s">
        <v>9</v>
      </c>
      <c r="R7" s="17" t="s">
        <v>15</v>
      </c>
      <c r="S7" s="18" t="s">
        <v>16</v>
      </c>
      <c r="T7" s="14" t="s">
        <v>8</v>
      </c>
      <c r="U7" s="19" t="s">
        <v>9</v>
      </c>
      <c r="V7" s="20" t="s">
        <v>17</v>
      </c>
      <c r="W7" s="15" t="s">
        <v>8</v>
      </c>
      <c r="X7" s="16" t="s">
        <v>9</v>
      </c>
      <c r="Y7" s="21" t="s">
        <v>18</v>
      </c>
      <c r="Z7" s="22"/>
    </row>
    <row r="8" spans="1:26" ht="16.2" thickBot="1" x14ac:dyDescent="0.35">
      <c r="A8" s="23" t="s">
        <v>19</v>
      </c>
      <c r="B8" s="24">
        <v>1000</v>
      </c>
      <c r="C8" s="25">
        <v>6</v>
      </c>
      <c r="D8" s="26">
        <f>B8*C8</f>
        <v>6000</v>
      </c>
      <c r="E8" s="24">
        <v>2400</v>
      </c>
      <c r="F8" s="25">
        <v>4</v>
      </c>
      <c r="G8" s="27">
        <f>E8*F8</f>
        <v>9600</v>
      </c>
      <c r="H8" s="24">
        <v>2300</v>
      </c>
      <c r="I8" s="25">
        <v>0</v>
      </c>
      <c r="J8" s="27">
        <f>H8*I8</f>
        <v>0</v>
      </c>
      <c r="K8" s="28">
        <f>D8+G8+J8</f>
        <v>15600</v>
      </c>
      <c r="L8" s="24">
        <v>2632</v>
      </c>
      <c r="M8" s="25">
        <v>52</v>
      </c>
      <c r="N8" s="26">
        <f>L8*M8</f>
        <v>136864</v>
      </c>
      <c r="O8" s="24">
        <v>950</v>
      </c>
      <c r="P8" s="25">
        <v>0</v>
      </c>
      <c r="Q8" s="26">
        <f>O8*P8</f>
        <v>0</v>
      </c>
      <c r="R8" s="28">
        <f>N8+Q8</f>
        <v>136864</v>
      </c>
      <c r="S8" s="24">
        <v>630</v>
      </c>
      <c r="T8" s="25">
        <v>52</v>
      </c>
      <c r="U8" s="29">
        <f>S8*T8</f>
        <v>32760</v>
      </c>
      <c r="V8" s="24">
        <v>265</v>
      </c>
      <c r="W8" s="25">
        <v>0</v>
      </c>
      <c r="X8" s="25">
        <f>V8*W8</f>
        <v>0</v>
      </c>
      <c r="Y8" s="30">
        <f>U8+X8</f>
        <v>32760</v>
      </c>
      <c r="Z8" s="31">
        <f>K8+R8+Y8</f>
        <v>185224</v>
      </c>
    </row>
    <row r="9" spans="1:26" ht="15.6" x14ac:dyDescent="0.3">
      <c r="A9" s="23" t="s">
        <v>20</v>
      </c>
      <c r="B9" s="24">
        <v>1000</v>
      </c>
      <c r="C9" s="25">
        <v>0</v>
      </c>
      <c r="D9" s="26">
        <f>B9*C9</f>
        <v>0</v>
      </c>
      <c r="E9" s="24">
        <v>2400</v>
      </c>
      <c r="F9" s="25">
        <v>0</v>
      </c>
      <c r="G9" s="27">
        <f>E9*F9</f>
        <v>0</v>
      </c>
      <c r="H9" s="24">
        <v>2300</v>
      </c>
      <c r="I9" s="25">
        <v>0</v>
      </c>
      <c r="J9" s="27">
        <f>H9*I9</f>
        <v>0</v>
      </c>
      <c r="K9" s="28">
        <f>D9+G9+J9</f>
        <v>0</v>
      </c>
      <c r="L9" s="24">
        <v>3760</v>
      </c>
      <c r="M9" s="25">
        <v>10</v>
      </c>
      <c r="N9" s="26">
        <f>L9*M9</f>
        <v>37600</v>
      </c>
      <c r="O9" s="24">
        <v>950</v>
      </c>
      <c r="P9" s="25">
        <v>0</v>
      </c>
      <c r="Q9" s="26">
        <f>O9*P9</f>
        <v>0</v>
      </c>
      <c r="R9" s="28">
        <f>N9+Q9</f>
        <v>37600</v>
      </c>
      <c r="S9" s="24">
        <v>0</v>
      </c>
      <c r="T9" s="25">
        <v>0</v>
      </c>
      <c r="U9" s="32">
        <f>S9*T9</f>
        <v>0</v>
      </c>
      <c r="V9" s="24">
        <v>0</v>
      </c>
      <c r="W9" s="25">
        <v>0</v>
      </c>
      <c r="X9" s="25">
        <f>V9*W9</f>
        <v>0</v>
      </c>
      <c r="Y9" s="33">
        <f>U9+X9</f>
        <v>0</v>
      </c>
      <c r="Z9" s="34">
        <f>K9+R9+Y9</f>
        <v>37600</v>
      </c>
    </row>
    <row r="10" spans="1:26" ht="16.2" thickBot="1" x14ac:dyDescent="0.35">
      <c r="A10" s="23" t="s">
        <v>21</v>
      </c>
      <c r="B10" s="24">
        <v>1000</v>
      </c>
      <c r="C10" s="25">
        <v>0</v>
      </c>
      <c r="D10" s="26">
        <f>B10*C10</f>
        <v>0</v>
      </c>
      <c r="E10" s="24">
        <v>2400</v>
      </c>
      <c r="F10" s="25">
        <v>0</v>
      </c>
      <c r="G10" s="35">
        <f>E10*F10</f>
        <v>0</v>
      </c>
      <c r="H10" s="24">
        <v>2300</v>
      </c>
      <c r="I10" s="25">
        <v>4</v>
      </c>
      <c r="J10" s="35">
        <f>H10*I10</f>
        <v>9200</v>
      </c>
      <c r="K10" s="28">
        <f>D10+G10+J10</f>
        <v>9200</v>
      </c>
      <c r="L10" s="24">
        <v>3760</v>
      </c>
      <c r="M10" s="25">
        <v>0</v>
      </c>
      <c r="N10" s="26">
        <f>L10*M10</f>
        <v>0</v>
      </c>
      <c r="O10" s="24">
        <v>950</v>
      </c>
      <c r="P10" s="25">
        <v>12</v>
      </c>
      <c r="Q10" s="26">
        <f>O10*P10</f>
        <v>11400</v>
      </c>
      <c r="R10" s="28">
        <f>N10+Q10</f>
        <v>11400</v>
      </c>
      <c r="S10" s="24">
        <v>265</v>
      </c>
      <c r="T10" s="25">
        <v>0</v>
      </c>
      <c r="U10" s="36">
        <f>S10*T10</f>
        <v>0</v>
      </c>
      <c r="V10" s="37">
        <v>265</v>
      </c>
      <c r="W10" s="38">
        <v>12</v>
      </c>
      <c r="X10" s="38">
        <f>V10*W10</f>
        <v>3180</v>
      </c>
      <c r="Y10" s="39">
        <f>U10+X10</f>
        <v>3180</v>
      </c>
      <c r="Z10" s="40">
        <f>K10+R10+Y10</f>
        <v>23780</v>
      </c>
    </row>
    <row r="11" spans="1:26" ht="16.2" thickBot="1" x14ac:dyDescent="0.35">
      <c r="A11" s="41" t="s">
        <v>22</v>
      </c>
      <c r="B11" s="42"/>
      <c r="C11" s="43">
        <f>SUM(C8:C10)</f>
        <v>6</v>
      </c>
      <c r="D11" s="44">
        <f>SUM(D8:D10)</f>
        <v>6000</v>
      </c>
      <c r="E11" s="42"/>
      <c r="F11" s="43">
        <f>SUM(F8:F10)</f>
        <v>4</v>
      </c>
      <c r="G11" s="44">
        <f>SUM(G8:G10)</f>
        <v>9600</v>
      </c>
      <c r="H11" s="42"/>
      <c r="I11" s="43">
        <f>SUM(I8:I10)</f>
        <v>4</v>
      </c>
      <c r="J11" s="44">
        <f>SUM(J8:J10)</f>
        <v>9200</v>
      </c>
      <c r="K11" s="44">
        <f>SUM(K8:K10)</f>
        <v>24800</v>
      </c>
      <c r="L11" s="45"/>
      <c r="M11" s="43">
        <f>SUM(M8:M10)</f>
        <v>62</v>
      </c>
      <c r="N11" s="44">
        <f>SUM(N8:N10)</f>
        <v>174464</v>
      </c>
      <c r="O11" s="42"/>
      <c r="P11" s="43">
        <f>SUM(P8:P10)</f>
        <v>12</v>
      </c>
      <c r="Q11" s="44">
        <f>SUM(Q8:Q10)</f>
        <v>11400</v>
      </c>
      <c r="R11" s="44">
        <f>SUM(R8:R10)</f>
        <v>185864</v>
      </c>
      <c r="S11" s="45"/>
      <c r="T11" s="43">
        <f>SUM(T8:T10)</f>
        <v>52</v>
      </c>
      <c r="U11" s="46">
        <f>SUM(U8:U10)</f>
        <v>32760</v>
      </c>
      <c r="V11" s="47"/>
      <c r="W11" s="48">
        <f>SUM(W8:W10)</f>
        <v>12</v>
      </c>
      <c r="X11" s="49">
        <f>SUM(X8:X10)</f>
        <v>3180</v>
      </c>
      <c r="Y11" s="50">
        <f>SUM(Y8:Y10)</f>
        <v>35940</v>
      </c>
      <c r="Z11" s="44">
        <f>SUM(Z8:Z10)</f>
        <v>246604</v>
      </c>
    </row>
    <row r="12" spans="1:26" ht="39" customHeight="1" x14ac:dyDescent="0.3">
      <c r="A12" s="2" t="s">
        <v>23</v>
      </c>
      <c r="B12" s="51" t="s">
        <v>24</v>
      </c>
      <c r="C12" s="2"/>
      <c r="D12" s="2"/>
      <c r="E12" s="2"/>
      <c r="F12" s="2"/>
      <c r="G12" s="2"/>
      <c r="H12" s="2"/>
      <c r="I12" s="2"/>
      <c r="J12" s="2"/>
      <c r="K12" s="2"/>
      <c r="L12" s="2"/>
      <c r="M12" s="2"/>
      <c r="N12" s="52"/>
      <c r="O12" s="2"/>
      <c r="P12" s="2"/>
      <c r="Q12" s="2"/>
      <c r="R12" s="2"/>
      <c r="S12" s="2"/>
      <c r="T12" s="2"/>
      <c r="U12" s="2"/>
      <c r="V12" s="2"/>
      <c r="W12" s="2"/>
      <c r="X12" s="2"/>
      <c r="Y12" s="53"/>
    </row>
    <row r="13" spans="1:26" ht="16.95" customHeight="1" x14ac:dyDescent="0.3">
      <c r="A13" s="54" t="s">
        <v>25</v>
      </c>
      <c r="B13" s="54">
        <v>900</v>
      </c>
      <c r="C13" s="2"/>
      <c r="D13" s="2"/>
      <c r="E13" s="2"/>
      <c r="F13" s="2"/>
      <c r="G13" s="2"/>
      <c r="H13" s="2"/>
      <c r="I13" s="2"/>
      <c r="J13" s="2"/>
      <c r="K13" s="2"/>
      <c r="L13" s="2"/>
      <c r="M13" s="2"/>
      <c r="N13" s="52"/>
      <c r="O13" s="2"/>
      <c r="P13" s="2"/>
      <c r="Q13" s="2"/>
      <c r="R13" s="2"/>
      <c r="S13" s="2"/>
      <c r="T13" s="2"/>
      <c r="U13" s="2"/>
      <c r="V13" s="2"/>
      <c r="W13" s="2"/>
      <c r="X13" s="2"/>
      <c r="Y13" s="2"/>
      <c r="Z13" s="55"/>
    </row>
    <row r="14" spans="1:26" ht="16.95" customHeight="1" x14ac:dyDescent="0.3">
      <c r="A14" s="56" t="s">
        <v>26</v>
      </c>
      <c r="B14" s="54">
        <v>3760</v>
      </c>
      <c r="C14" s="2"/>
      <c r="D14" s="2"/>
      <c r="E14" s="2"/>
      <c r="F14" s="2"/>
      <c r="G14" s="2"/>
      <c r="H14" s="2"/>
      <c r="I14" s="2"/>
      <c r="J14" s="2"/>
      <c r="K14" s="2"/>
      <c r="L14" s="2"/>
      <c r="M14" s="3"/>
      <c r="N14" s="57"/>
      <c r="O14" s="57"/>
      <c r="P14" s="2"/>
      <c r="Q14" s="2"/>
      <c r="R14" s="2"/>
      <c r="S14" s="2"/>
      <c r="T14" s="2"/>
      <c r="U14" s="2"/>
      <c r="V14" s="2"/>
      <c r="W14" s="2"/>
      <c r="X14" s="2"/>
      <c r="Y14" s="2"/>
    </row>
    <row r="15" spans="1:26" ht="16.95" customHeight="1" x14ac:dyDescent="0.3">
      <c r="A15" s="56" t="s">
        <v>27</v>
      </c>
      <c r="B15" s="54">
        <v>0</v>
      </c>
      <c r="C15" s="2"/>
      <c r="D15" s="2"/>
      <c r="E15" s="2"/>
      <c r="F15" s="2"/>
      <c r="G15" s="2"/>
      <c r="H15" s="2"/>
      <c r="I15" s="2"/>
      <c r="J15" s="2"/>
      <c r="K15" s="2"/>
      <c r="L15" s="2"/>
      <c r="M15" s="3"/>
      <c r="N15" s="57"/>
      <c r="O15" s="57"/>
      <c r="P15" s="2"/>
      <c r="Q15" s="2"/>
      <c r="R15" s="2"/>
      <c r="S15" s="2"/>
      <c r="T15" s="2"/>
      <c r="U15" s="2"/>
      <c r="V15" s="2"/>
      <c r="W15" s="2"/>
      <c r="X15" s="2"/>
      <c r="Y15" s="2"/>
    </row>
    <row r="16" spans="1:26" ht="16.95" customHeight="1" x14ac:dyDescent="0.3">
      <c r="A16" s="58" t="s">
        <v>28</v>
      </c>
      <c r="B16" s="58">
        <v>1000</v>
      </c>
      <c r="C16" s="2"/>
      <c r="D16" s="2"/>
      <c r="E16" s="2"/>
      <c r="F16" s="2"/>
      <c r="G16" s="2"/>
      <c r="H16" s="2"/>
      <c r="I16" s="2"/>
      <c r="J16" s="2"/>
      <c r="K16" s="2"/>
      <c r="L16" s="2"/>
      <c r="M16" s="3"/>
      <c r="N16" s="57"/>
      <c r="O16" s="57"/>
      <c r="P16" s="2"/>
      <c r="Q16" s="2"/>
      <c r="R16" s="2"/>
      <c r="S16" s="2"/>
      <c r="T16" s="2"/>
      <c r="U16" s="2"/>
      <c r="V16" s="2"/>
      <c r="W16" s="2"/>
      <c r="X16" s="2"/>
      <c r="Y16" s="2"/>
    </row>
    <row r="17" spans="1:26" ht="15" x14ac:dyDescent="0.25">
      <c r="A17" s="58" t="s">
        <v>29</v>
      </c>
      <c r="B17" s="58">
        <v>2400</v>
      </c>
      <c r="C17" s="59"/>
      <c r="D17" s="59"/>
      <c r="E17" s="59"/>
      <c r="F17" s="59"/>
      <c r="G17" s="59"/>
      <c r="H17" s="59"/>
      <c r="I17" s="59"/>
      <c r="J17" s="59"/>
      <c r="K17" s="59"/>
      <c r="L17" s="59"/>
      <c r="M17" s="59"/>
      <c r="N17" s="60"/>
      <c r="O17" s="59"/>
      <c r="P17" s="59"/>
      <c r="Q17" s="59"/>
      <c r="R17" s="59"/>
      <c r="S17" s="59"/>
      <c r="T17" s="59"/>
      <c r="U17" s="59"/>
      <c r="V17" s="59"/>
      <c r="W17" s="59"/>
      <c r="X17" s="59"/>
      <c r="Y17" s="59"/>
    </row>
    <row r="18" spans="1:26" ht="15" x14ac:dyDescent="0.25">
      <c r="A18" s="58" t="s">
        <v>30</v>
      </c>
      <c r="B18" s="58">
        <v>2300</v>
      </c>
      <c r="C18" s="59"/>
      <c r="D18" s="59"/>
      <c r="E18" s="59"/>
      <c r="F18" s="59"/>
      <c r="G18" s="59"/>
      <c r="H18" s="59"/>
      <c r="I18" s="59"/>
      <c r="J18" s="59"/>
      <c r="K18" s="59"/>
      <c r="L18" s="59"/>
      <c r="M18" s="59"/>
      <c r="N18" s="60"/>
      <c r="O18" s="59"/>
      <c r="P18" s="59"/>
      <c r="Q18" s="59"/>
      <c r="R18" s="59"/>
      <c r="S18" s="59"/>
      <c r="T18" s="59"/>
      <c r="U18" s="59"/>
      <c r="V18" s="59"/>
      <c r="W18" s="59"/>
      <c r="X18" s="59"/>
      <c r="Y18" s="59"/>
      <c r="Z18" s="61"/>
    </row>
    <row r="19" spans="1:26" ht="15" x14ac:dyDescent="0.25">
      <c r="A19" s="58" t="s">
        <v>31</v>
      </c>
      <c r="B19" s="58">
        <v>405</v>
      </c>
      <c r="C19" s="59"/>
      <c r="D19" s="59"/>
      <c r="E19" s="59"/>
      <c r="F19" s="59"/>
      <c r="G19" s="59"/>
      <c r="H19" s="59"/>
      <c r="I19" s="59"/>
      <c r="J19" s="59"/>
      <c r="K19" s="59"/>
      <c r="L19" s="59"/>
      <c r="M19" s="59"/>
      <c r="N19" s="60"/>
      <c r="O19" s="59"/>
      <c r="P19" s="59"/>
      <c r="Q19" s="59"/>
      <c r="R19" s="59"/>
      <c r="S19" s="59"/>
      <c r="T19" s="59"/>
      <c r="U19" s="59"/>
      <c r="V19" s="59"/>
      <c r="W19" s="59"/>
      <c r="X19" s="59"/>
      <c r="Y19" s="59"/>
    </row>
    <row r="20" spans="1:26" ht="15" x14ac:dyDescent="0.25">
      <c r="A20" s="58" t="s">
        <v>32</v>
      </c>
      <c r="B20" s="58">
        <v>950</v>
      </c>
      <c r="C20" s="59"/>
      <c r="D20" s="59"/>
      <c r="E20" s="59"/>
      <c r="F20" s="59"/>
      <c r="G20" s="59"/>
      <c r="H20" s="59"/>
      <c r="I20" s="59"/>
      <c r="J20" s="59"/>
      <c r="K20" s="59"/>
      <c r="L20" s="59"/>
      <c r="M20" s="59"/>
      <c r="N20" s="60"/>
      <c r="O20" s="59"/>
      <c r="P20" s="59"/>
      <c r="Q20" s="59"/>
      <c r="R20" s="59"/>
      <c r="S20" s="59"/>
      <c r="T20" s="59"/>
      <c r="U20" s="59"/>
      <c r="V20" s="59"/>
      <c r="W20" s="59"/>
      <c r="X20" s="59"/>
      <c r="Y20" s="59"/>
    </row>
    <row r="21" spans="1:26" ht="15" x14ac:dyDescent="0.25">
      <c r="A21" s="58" t="s">
        <v>33</v>
      </c>
      <c r="B21" s="58">
        <v>1500</v>
      </c>
      <c r="C21" s="59"/>
      <c r="D21" s="59"/>
      <c r="E21" s="59"/>
      <c r="F21" s="59"/>
      <c r="G21" s="59"/>
      <c r="H21" s="59"/>
      <c r="I21" s="59"/>
      <c r="J21" s="59"/>
      <c r="K21" s="59"/>
      <c r="L21" s="59"/>
      <c r="M21" s="59"/>
      <c r="N21" s="60"/>
      <c r="O21" s="59"/>
      <c r="P21" s="59"/>
      <c r="Q21" s="59"/>
      <c r="R21" s="59"/>
      <c r="S21" s="59"/>
      <c r="T21" s="59"/>
      <c r="U21" s="59"/>
      <c r="V21" s="59"/>
      <c r="W21" s="59"/>
      <c r="X21" s="59"/>
      <c r="Y21" s="59"/>
    </row>
    <row r="22" spans="1:26" ht="15" x14ac:dyDescent="0.25">
      <c r="A22" s="58" t="s">
        <v>34</v>
      </c>
      <c r="B22" s="58">
        <v>265</v>
      </c>
      <c r="C22" s="59"/>
      <c r="D22" s="59"/>
      <c r="E22" s="59"/>
      <c r="F22" s="59"/>
      <c r="G22" s="59"/>
      <c r="H22" s="59"/>
      <c r="I22" s="59"/>
      <c r="J22" s="59"/>
      <c r="K22" s="59"/>
      <c r="L22" s="59"/>
      <c r="M22" s="59"/>
      <c r="N22" s="60"/>
      <c r="O22" s="59"/>
      <c r="P22" s="59"/>
      <c r="Q22" s="59"/>
      <c r="R22" s="59"/>
      <c r="S22" s="59"/>
      <c r="T22" s="59"/>
      <c r="U22" s="59"/>
      <c r="V22" s="59"/>
      <c r="W22" s="59"/>
      <c r="X22" s="59"/>
      <c r="Y22" s="59"/>
    </row>
    <row r="23" spans="1:26" ht="15" x14ac:dyDescent="0.25">
      <c r="A23" s="62"/>
      <c r="B23" s="58"/>
      <c r="C23" s="59"/>
      <c r="D23" s="59"/>
      <c r="E23" s="59"/>
      <c r="F23" s="59"/>
      <c r="G23" s="59"/>
      <c r="H23" s="59"/>
      <c r="I23" s="59"/>
      <c r="J23" s="59"/>
      <c r="K23" s="59"/>
      <c r="L23" s="59"/>
      <c r="M23" s="59"/>
      <c r="N23" s="60"/>
      <c r="O23" s="59"/>
      <c r="P23" s="59"/>
      <c r="Q23" s="59"/>
      <c r="R23" s="59"/>
      <c r="S23" s="59"/>
      <c r="T23" s="59"/>
      <c r="U23" s="59"/>
      <c r="V23" s="59"/>
      <c r="W23" s="59"/>
      <c r="X23" s="59"/>
      <c r="Y23" s="59"/>
    </row>
    <row r="24" spans="1:26" ht="15" x14ac:dyDescent="0.25">
      <c r="A24" s="59"/>
      <c r="B24" s="59"/>
      <c r="C24" s="59"/>
      <c r="D24" s="59"/>
      <c r="E24" s="59"/>
      <c r="F24" s="59"/>
      <c r="G24" s="59"/>
      <c r="H24" s="59"/>
      <c r="I24" s="59"/>
      <c r="J24" s="59"/>
      <c r="K24" s="59"/>
      <c r="L24" s="59"/>
      <c r="M24" s="59"/>
      <c r="N24" s="60"/>
      <c r="O24" s="59"/>
      <c r="P24" s="59"/>
      <c r="Q24" s="59"/>
      <c r="R24" s="59"/>
      <c r="S24" s="59"/>
      <c r="T24" s="59"/>
      <c r="U24" s="59"/>
      <c r="V24" s="59"/>
      <c r="W24" s="59"/>
      <c r="X24" s="59"/>
      <c r="Y24" s="59"/>
    </row>
    <row r="25" spans="1:26" ht="18.600000000000001" thickBot="1" x14ac:dyDescent="0.4">
      <c r="A25" s="4" t="s">
        <v>35</v>
      </c>
      <c r="B25" s="4"/>
      <c r="C25" s="4"/>
      <c r="D25" s="4"/>
      <c r="E25" s="4"/>
      <c r="F25" s="4"/>
      <c r="G25" s="4"/>
      <c r="H25" s="4"/>
      <c r="I25" s="4"/>
      <c r="J25" s="4"/>
      <c r="K25" s="4"/>
      <c r="L25" s="4"/>
      <c r="M25" s="4"/>
      <c r="N25" s="63"/>
      <c r="O25" s="4"/>
      <c r="P25" s="4"/>
      <c r="Q25" s="4"/>
      <c r="R25" s="4"/>
      <c r="S25" s="4"/>
      <c r="T25" s="4"/>
      <c r="U25" s="4"/>
      <c r="V25" s="4"/>
      <c r="W25" s="4"/>
      <c r="X25" s="4"/>
      <c r="Y25" s="4"/>
    </row>
    <row r="26" spans="1:26" ht="18" thickBot="1" x14ac:dyDescent="0.35">
      <c r="A26" s="64" t="s">
        <v>36</v>
      </c>
      <c r="B26" s="65" t="s">
        <v>3</v>
      </c>
      <c r="C26" s="66"/>
      <c r="D26" s="66"/>
      <c r="E26" s="66"/>
      <c r="F26" s="66"/>
      <c r="G26" s="66"/>
      <c r="H26" s="67"/>
      <c r="I26" s="68" t="s">
        <v>15</v>
      </c>
      <c r="J26" s="69"/>
      <c r="K26" s="69"/>
      <c r="L26" s="70"/>
      <c r="M26" s="68" t="s">
        <v>5</v>
      </c>
      <c r="N26" s="69"/>
      <c r="O26" s="69"/>
      <c r="P26" s="70"/>
      <c r="Q26" s="71" t="s">
        <v>6</v>
      </c>
      <c r="S26" s="4"/>
      <c r="T26" s="4"/>
      <c r="U26" s="4"/>
      <c r="V26" s="4"/>
      <c r="W26" s="4"/>
      <c r="X26" s="4"/>
      <c r="Y26" s="4"/>
    </row>
    <row r="27" spans="1:26" ht="31.8" thickBot="1" x14ac:dyDescent="0.35">
      <c r="A27" s="72"/>
      <c r="B27" s="73" t="s">
        <v>37</v>
      </c>
      <c r="C27" s="74" t="s">
        <v>8</v>
      </c>
      <c r="D27" s="75" t="s">
        <v>9</v>
      </c>
      <c r="E27" s="76" t="s">
        <v>10</v>
      </c>
      <c r="F27" s="77" t="s">
        <v>8</v>
      </c>
      <c r="G27" s="78" t="s">
        <v>9</v>
      </c>
      <c r="H27" s="79" t="s">
        <v>12</v>
      </c>
      <c r="I27" s="73" t="s">
        <v>38</v>
      </c>
      <c r="J27" s="74" t="s">
        <v>8</v>
      </c>
      <c r="K27" s="80" t="s">
        <v>39</v>
      </c>
      <c r="L27" s="75" t="s">
        <v>9</v>
      </c>
      <c r="M27" s="73" t="s">
        <v>40</v>
      </c>
      <c r="N27" s="74" t="s">
        <v>8</v>
      </c>
      <c r="O27" s="80" t="s">
        <v>39</v>
      </c>
      <c r="P27" s="75" t="s">
        <v>9</v>
      </c>
      <c r="Q27" s="81"/>
      <c r="S27" s="82"/>
      <c r="T27" s="82"/>
      <c r="U27" s="82"/>
      <c r="V27" s="82"/>
      <c r="W27" s="82"/>
      <c r="X27" s="82"/>
      <c r="Y27" s="82"/>
    </row>
    <row r="28" spans="1:26" ht="15.6" x14ac:dyDescent="0.3">
      <c r="A28" s="83" t="s">
        <v>41</v>
      </c>
      <c r="B28" s="84">
        <f>$D$38</f>
        <v>15525</v>
      </c>
      <c r="C28" s="85">
        <v>4</v>
      </c>
      <c r="D28" s="86">
        <f>B28*C28</f>
        <v>62100</v>
      </c>
      <c r="E28" s="87">
        <f>$B$16</f>
        <v>1000</v>
      </c>
      <c r="F28" s="88">
        <v>0</v>
      </c>
      <c r="G28" s="89">
        <f>E28*F28</f>
        <v>0</v>
      </c>
      <c r="H28" s="90">
        <f>D28+G28</f>
        <v>62100</v>
      </c>
      <c r="I28" s="91">
        <f>$D$41</f>
        <v>2430</v>
      </c>
      <c r="J28" s="85">
        <v>4</v>
      </c>
      <c r="K28" s="92">
        <v>5</v>
      </c>
      <c r="L28" s="86">
        <f>I28*J28*K28</f>
        <v>48600</v>
      </c>
      <c r="M28" s="91">
        <f>$D$43</f>
        <v>1080</v>
      </c>
      <c r="N28" s="85">
        <v>4</v>
      </c>
      <c r="O28" s="92">
        <v>6</v>
      </c>
      <c r="P28" s="86">
        <f>M28*N28*O28</f>
        <v>25920</v>
      </c>
      <c r="Q28" s="93">
        <f>H28+L28+P28</f>
        <v>136620</v>
      </c>
      <c r="S28" s="59"/>
      <c r="T28" s="59"/>
      <c r="U28" s="59"/>
      <c r="V28" s="59"/>
      <c r="W28" s="59"/>
      <c r="X28" s="59"/>
      <c r="Y28" s="59"/>
    </row>
    <row r="29" spans="1:26" ht="15.6" x14ac:dyDescent="0.3">
      <c r="A29" s="83" t="s">
        <v>42</v>
      </c>
      <c r="B29" s="84">
        <v>6885</v>
      </c>
      <c r="C29" s="85">
        <v>2</v>
      </c>
      <c r="D29" s="86">
        <f>B29*C29</f>
        <v>13770</v>
      </c>
      <c r="E29" s="87">
        <f>$B$16</f>
        <v>1000</v>
      </c>
      <c r="F29" s="88">
        <v>2</v>
      </c>
      <c r="G29" s="89">
        <f>E29*F29</f>
        <v>2000</v>
      </c>
      <c r="H29" s="94">
        <f>D29+G29</f>
        <v>15770</v>
      </c>
      <c r="I29" s="91">
        <f>$D$42</f>
        <v>2430</v>
      </c>
      <c r="J29" s="85">
        <v>2</v>
      </c>
      <c r="K29" s="54">
        <v>4</v>
      </c>
      <c r="L29" s="86">
        <f t="shared" ref="L29:L31" si="0">I29*J29*K29</f>
        <v>19440</v>
      </c>
      <c r="M29" s="91">
        <f>$D$43</f>
        <v>1080</v>
      </c>
      <c r="N29" s="85">
        <v>2</v>
      </c>
      <c r="O29" s="54">
        <v>4</v>
      </c>
      <c r="P29" s="86">
        <f t="shared" ref="P29:P31" si="1">M29*N29*O29</f>
        <v>8640</v>
      </c>
      <c r="Q29" s="95">
        <f>H29+L29+P29</f>
        <v>43850</v>
      </c>
      <c r="S29" s="59"/>
      <c r="T29" s="59"/>
      <c r="U29" s="59"/>
      <c r="V29" s="59"/>
      <c r="W29" s="59"/>
      <c r="X29" s="59"/>
      <c r="Y29" s="59"/>
    </row>
    <row r="30" spans="1:26" ht="15.6" x14ac:dyDescent="0.3">
      <c r="A30" s="96" t="s">
        <v>43</v>
      </c>
      <c r="B30" s="84">
        <v>12825</v>
      </c>
      <c r="C30" s="85">
        <v>3</v>
      </c>
      <c r="D30" s="86">
        <f t="shared" ref="D30:D31" si="2">B30*C30</f>
        <v>38475</v>
      </c>
      <c r="E30" s="87">
        <f>$B$16</f>
        <v>1000</v>
      </c>
      <c r="F30" s="88">
        <v>0</v>
      </c>
      <c r="G30" s="89">
        <f t="shared" ref="G30:G31" si="3">E30*F30</f>
        <v>0</v>
      </c>
      <c r="H30" s="97">
        <f t="shared" ref="H30:H31" si="4">D30+G30</f>
        <v>38475</v>
      </c>
      <c r="I30" s="98">
        <f>$D$42</f>
        <v>2430</v>
      </c>
      <c r="J30" s="99">
        <v>3</v>
      </c>
      <c r="K30" s="100">
        <v>6</v>
      </c>
      <c r="L30" s="86">
        <f t="shared" si="0"/>
        <v>43740</v>
      </c>
      <c r="M30" s="98">
        <f>$D$44</f>
        <v>1057</v>
      </c>
      <c r="N30" s="99">
        <v>3</v>
      </c>
      <c r="O30" s="100">
        <v>7</v>
      </c>
      <c r="P30" s="86">
        <f t="shared" si="1"/>
        <v>22197</v>
      </c>
      <c r="Q30" s="101">
        <f>H30+L30+P30</f>
        <v>104412</v>
      </c>
      <c r="S30" s="59"/>
      <c r="T30" s="59"/>
      <c r="U30" s="59"/>
      <c r="V30" s="59"/>
      <c r="W30" s="59"/>
      <c r="X30" s="59"/>
      <c r="Y30" s="59"/>
    </row>
    <row r="31" spans="1:26" ht="16.2" thickBot="1" x14ac:dyDescent="0.35">
      <c r="A31" s="96" t="s">
        <v>44</v>
      </c>
      <c r="B31" s="84">
        <v>12825</v>
      </c>
      <c r="C31" s="85">
        <v>1</v>
      </c>
      <c r="D31" s="86">
        <f t="shared" si="2"/>
        <v>12825</v>
      </c>
      <c r="E31" s="87">
        <f>$B$16</f>
        <v>1000</v>
      </c>
      <c r="F31" s="88">
        <v>0</v>
      </c>
      <c r="G31" s="89">
        <f t="shared" si="3"/>
        <v>0</v>
      </c>
      <c r="H31" s="97">
        <f t="shared" si="4"/>
        <v>12825</v>
      </c>
      <c r="I31" s="98">
        <f>$D$42</f>
        <v>2430</v>
      </c>
      <c r="J31" s="99">
        <v>1</v>
      </c>
      <c r="K31" s="100">
        <v>6</v>
      </c>
      <c r="L31" s="86">
        <f t="shared" si="0"/>
        <v>14580</v>
      </c>
      <c r="M31" s="98">
        <f>$D$44</f>
        <v>1057</v>
      </c>
      <c r="N31" s="99">
        <v>1</v>
      </c>
      <c r="O31" s="100">
        <v>7</v>
      </c>
      <c r="P31" s="86">
        <f t="shared" si="1"/>
        <v>7399</v>
      </c>
      <c r="Q31" s="101">
        <f>H31+L31+P31</f>
        <v>34804</v>
      </c>
      <c r="S31" s="59"/>
      <c r="T31" s="59"/>
      <c r="U31" s="59"/>
      <c r="V31" s="59"/>
      <c r="W31" s="59"/>
      <c r="X31" s="59"/>
      <c r="Y31" s="59"/>
    </row>
    <row r="32" spans="1:26" ht="16.2" thickBot="1" x14ac:dyDescent="0.35">
      <c r="A32" s="102"/>
      <c r="B32" s="103"/>
      <c r="C32" s="104">
        <f>SUM(C28:C31)</f>
        <v>10</v>
      </c>
      <c r="D32" s="105">
        <f>SUM(D28:D31)</f>
        <v>127170</v>
      </c>
      <c r="E32" s="106"/>
      <c r="F32" s="104">
        <f>SUM(F28:F31)</f>
        <v>2</v>
      </c>
      <c r="G32" s="107">
        <f>SUM(G28:G31)</f>
        <v>2000</v>
      </c>
      <c r="H32" s="107">
        <f>SUM(H28:H31)</f>
        <v>129170</v>
      </c>
      <c r="I32" s="108"/>
      <c r="J32" s="104">
        <f>SUM(J28:J31)</f>
        <v>10</v>
      </c>
      <c r="K32" s="109"/>
      <c r="L32" s="105">
        <f>SUM(L28:L31)</f>
        <v>126360</v>
      </c>
      <c r="M32" s="108"/>
      <c r="N32" s="104">
        <f>SUM(N28:N31)</f>
        <v>10</v>
      </c>
      <c r="O32" s="109"/>
      <c r="P32" s="105">
        <f>SUM(P28:P31)</f>
        <v>64156</v>
      </c>
      <c r="Q32" s="110">
        <f>SUM(Q28:Q31)</f>
        <v>319686</v>
      </c>
      <c r="S32" s="59"/>
      <c r="T32" s="59"/>
      <c r="U32" s="59"/>
      <c r="V32" s="59"/>
      <c r="W32" s="59"/>
      <c r="X32" s="59"/>
      <c r="Y32" s="59"/>
    </row>
    <row r="33" spans="1:25" ht="15.6" x14ac:dyDescent="0.3">
      <c r="A33" s="59"/>
      <c r="B33" s="3"/>
      <c r="C33" s="51"/>
      <c r="D33" s="2"/>
      <c r="E33" s="2"/>
      <c r="F33" s="51"/>
      <c r="G33" s="2"/>
      <c r="H33" s="2"/>
      <c r="I33" s="2"/>
      <c r="J33" s="51"/>
      <c r="K33" s="111"/>
      <c r="L33" s="2"/>
      <c r="M33" s="2"/>
      <c r="N33" s="51"/>
      <c r="O33" s="111"/>
      <c r="P33" s="2"/>
      <c r="Q33" s="112"/>
      <c r="S33" s="59"/>
      <c r="T33" s="59"/>
      <c r="U33" s="59"/>
      <c r="V33" s="59"/>
      <c r="W33" s="59"/>
      <c r="X33" s="59"/>
      <c r="Y33" s="59"/>
    </row>
    <row r="34" spans="1:25" ht="15.6" x14ac:dyDescent="0.3">
      <c r="A34" s="59" t="s">
        <v>45</v>
      </c>
      <c r="B34" s="3"/>
      <c r="C34" s="51"/>
      <c r="D34" s="2"/>
      <c r="E34" s="2"/>
      <c r="F34" s="51"/>
      <c r="G34" s="2"/>
      <c r="H34" s="2"/>
      <c r="I34" s="2"/>
      <c r="J34" s="51"/>
      <c r="K34" s="111"/>
      <c r="L34" s="2"/>
      <c r="M34" s="2"/>
      <c r="N34" s="51"/>
      <c r="O34" s="111"/>
      <c r="P34" s="2"/>
      <c r="Q34" s="112"/>
      <c r="S34" s="59"/>
      <c r="T34" s="59"/>
      <c r="U34" s="59"/>
      <c r="V34" s="59"/>
      <c r="W34" s="59"/>
      <c r="X34" s="59"/>
      <c r="Y34" s="59"/>
    </row>
    <row r="35" spans="1:25" ht="15.6" x14ac:dyDescent="0.3">
      <c r="A35" s="59"/>
      <c r="B35" s="3"/>
      <c r="C35" s="51"/>
      <c r="D35" s="2"/>
      <c r="E35" s="2"/>
      <c r="F35" s="51"/>
      <c r="G35" s="2"/>
      <c r="H35" s="2"/>
      <c r="I35" s="2"/>
      <c r="J35" s="51"/>
      <c r="K35" s="111"/>
      <c r="L35" s="2"/>
      <c r="M35" s="2"/>
      <c r="N35" s="51"/>
      <c r="O35" s="111"/>
      <c r="P35" s="2"/>
      <c r="Q35" s="112"/>
      <c r="R35" s="59"/>
      <c r="S35" s="59"/>
      <c r="T35" s="59"/>
      <c r="U35" s="59"/>
      <c r="V35" s="59"/>
      <c r="W35" s="59"/>
      <c r="X35" s="59"/>
      <c r="Y35" s="59"/>
    </row>
    <row r="36" spans="1:25" ht="15" x14ac:dyDescent="0.25">
      <c r="A36" s="59"/>
      <c r="B36" s="59"/>
      <c r="C36" s="59"/>
      <c r="D36" s="59"/>
      <c r="E36" s="59"/>
      <c r="F36" s="59"/>
      <c r="G36" s="59"/>
      <c r="H36" s="59"/>
      <c r="I36" s="59"/>
      <c r="J36" s="59"/>
      <c r="K36" s="59"/>
      <c r="L36" s="59"/>
      <c r="M36" s="59"/>
      <c r="N36" s="60"/>
      <c r="O36" s="59"/>
      <c r="P36" s="59"/>
      <c r="Q36" s="59"/>
      <c r="R36" s="59"/>
      <c r="S36" s="59"/>
      <c r="T36" s="59"/>
      <c r="U36" s="59"/>
      <c r="V36" s="59"/>
      <c r="W36" s="59"/>
      <c r="X36" s="59"/>
      <c r="Y36" s="59"/>
    </row>
    <row r="37" spans="1:25" ht="15.6" x14ac:dyDescent="0.3">
      <c r="A37" s="2" t="s">
        <v>46</v>
      </c>
      <c r="B37" s="51" t="s">
        <v>47</v>
      </c>
      <c r="C37" s="51" t="s">
        <v>48</v>
      </c>
      <c r="D37" s="51" t="s">
        <v>24</v>
      </c>
      <c r="E37" s="2"/>
      <c r="F37" s="2"/>
      <c r="G37" s="2"/>
      <c r="H37" s="2"/>
      <c r="I37" s="2"/>
      <c r="J37" s="2"/>
      <c r="K37" s="2"/>
      <c r="L37" s="2"/>
      <c r="M37" s="2"/>
      <c r="N37" s="52"/>
      <c r="O37" s="2"/>
      <c r="P37" s="2"/>
      <c r="Q37" s="2"/>
      <c r="R37" s="2"/>
      <c r="S37" s="2"/>
      <c r="T37" s="2"/>
      <c r="U37" s="2"/>
      <c r="V37" s="2"/>
      <c r="W37" s="2"/>
      <c r="X37" s="2"/>
      <c r="Y37" s="2"/>
    </row>
    <row r="38" spans="1:25" ht="15" x14ac:dyDescent="0.25">
      <c r="A38" s="58" t="s">
        <v>49</v>
      </c>
      <c r="B38" s="58">
        <v>1150</v>
      </c>
      <c r="C38" s="58"/>
      <c r="D38" s="58">
        <f>B38*B46</f>
        <v>15525</v>
      </c>
      <c r="E38" s="59"/>
      <c r="F38" s="59"/>
      <c r="G38" s="59"/>
      <c r="H38" s="59"/>
      <c r="I38" s="59"/>
      <c r="J38" s="59"/>
      <c r="K38" s="59"/>
      <c r="L38" s="59"/>
      <c r="M38" s="59"/>
      <c r="N38" s="60"/>
      <c r="O38" s="59"/>
      <c r="P38" s="59"/>
      <c r="Q38" s="59"/>
      <c r="R38" s="59"/>
      <c r="S38" s="59"/>
      <c r="T38" s="59"/>
      <c r="U38" s="59"/>
      <c r="V38" s="59"/>
      <c r="W38" s="59"/>
      <c r="X38" s="59"/>
      <c r="Y38" s="59"/>
    </row>
    <row r="39" spans="1:25" ht="15" x14ac:dyDescent="0.25">
      <c r="A39" s="58" t="s">
        <v>50</v>
      </c>
      <c r="B39" s="58">
        <v>950</v>
      </c>
      <c r="C39" s="58"/>
      <c r="D39" s="58">
        <f>B39*B46</f>
        <v>12825</v>
      </c>
      <c r="E39" s="59"/>
      <c r="F39" s="59"/>
      <c r="G39" s="59"/>
      <c r="H39" s="59"/>
      <c r="I39" s="59"/>
      <c r="J39" s="59"/>
      <c r="K39" s="59"/>
      <c r="L39" s="59"/>
      <c r="M39" s="59"/>
      <c r="N39" s="60"/>
      <c r="O39" s="59"/>
      <c r="P39" s="59"/>
      <c r="Q39" s="59"/>
      <c r="R39" s="59"/>
      <c r="S39" s="59"/>
      <c r="T39" s="59"/>
      <c r="U39" s="59"/>
      <c r="V39" s="59"/>
      <c r="W39" s="59"/>
      <c r="X39" s="59"/>
      <c r="Y39" s="59"/>
    </row>
    <row r="40" spans="1:25" ht="15" x14ac:dyDescent="0.25">
      <c r="A40" s="58" t="s">
        <v>51</v>
      </c>
      <c r="B40" s="58">
        <v>510</v>
      </c>
      <c r="C40" s="58"/>
      <c r="D40" s="58">
        <f>B40*B46</f>
        <v>6885</v>
      </c>
      <c r="E40" s="59"/>
      <c r="F40" s="59"/>
      <c r="G40" s="59"/>
      <c r="H40" s="59"/>
      <c r="I40" s="59"/>
      <c r="J40" s="59"/>
      <c r="K40" s="59"/>
      <c r="L40" s="59"/>
      <c r="M40" s="59"/>
      <c r="N40" s="60"/>
      <c r="O40" s="59"/>
      <c r="P40" s="59"/>
      <c r="Q40" s="59"/>
      <c r="R40" s="59"/>
      <c r="S40" s="59"/>
      <c r="T40" s="59"/>
      <c r="U40" s="59"/>
      <c r="V40" s="59"/>
      <c r="W40" s="59"/>
      <c r="X40" s="59"/>
      <c r="Y40" s="59"/>
    </row>
    <row r="41" spans="1:25" ht="15" x14ac:dyDescent="0.25">
      <c r="A41" s="58" t="s">
        <v>52</v>
      </c>
      <c r="B41" s="58">
        <v>180</v>
      </c>
      <c r="C41" s="58"/>
      <c r="D41" s="58">
        <f>+B41*B46</f>
        <v>2430</v>
      </c>
      <c r="E41" s="59"/>
      <c r="F41" s="59"/>
      <c r="G41" s="59"/>
      <c r="H41" s="59"/>
      <c r="I41" s="59"/>
      <c r="J41" s="59"/>
      <c r="K41" s="59"/>
      <c r="L41" s="59"/>
      <c r="M41" s="59"/>
      <c r="N41" s="60"/>
      <c r="O41" s="59"/>
      <c r="P41" s="59"/>
      <c r="Q41" s="59"/>
      <c r="R41" s="59"/>
      <c r="S41" s="59"/>
      <c r="T41" s="59"/>
      <c r="U41" s="59"/>
      <c r="V41" s="59"/>
      <c r="W41" s="59"/>
      <c r="X41" s="59"/>
      <c r="Y41" s="59"/>
    </row>
    <row r="42" spans="1:25" ht="15" x14ac:dyDescent="0.25">
      <c r="A42" s="58" t="s">
        <v>53</v>
      </c>
      <c r="B42" s="58">
        <v>180</v>
      </c>
      <c r="C42" s="58"/>
      <c r="D42" s="58">
        <f>B42*B46</f>
        <v>2430</v>
      </c>
      <c r="E42" s="59"/>
      <c r="F42" s="59"/>
      <c r="G42" s="59"/>
      <c r="H42" s="59"/>
      <c r="I42" s="59"/>
      <c r="J42" s="59"/>
      <c r="K42" s="59"/>
      <c r="L42" s="59"/>
      <c r="M42" s="59"/>
      <c r="N42" s="60"/>
      <c r="O42" s="59"/>
      <c r="P42" s="59"/>
      <c r="Q42" s="59"/>
      <c r="R42" s="59"/>
      <c r="S42" s="59"/>
      <c r="T42" s="59"/>
      <c r="U42" s="59"/>
      <c r="V42" s="59"/>
      <c r="W42" s="59"/>
      <c r="X42" s="59"/>
      <c r="Y42" s="59"/>
    </row>
    <row r="43" spans="1:25" ht="15" x14ac:dyDescent="0.25">
      <c r="A43" s="58" t="s">
        <v>54</v>
      </c>
      <c r="B43" s="58">
        <v>80</v>
      </c>
      <c r="C43" s="58"/>
      <c r="D43" s="58">
        <f>+B43*B46</f>
        <v>1080</v>
      </c>
      <c r="E43" s="59"/>
      <c r="F43" s="59"/>
      <c r="G43" s="59"/>
      <c r="H43" s="59"/>
      <c r="I43" s="59"/>
      <c r="J43" s="59"/>
      <c r="K43" s="59"/>
      <c r="L43" s="59"/>
      <c r="M43" s="59"/>
      <c r="N43" s="60"/>
      <c r="O43" s="59"/>
      <c r="P43" s="59"/>
      <c r="Q43" s="59"/>
      <c r="R43" s="59"/>
      <c r="S43" s="59"/>
      <c r="T43" s="59"/>
      <c r="U43" s="59"/>
      <c r="V43" s="59"/>
      <c r="W43" s="59"/>
      <c r="X43" s="59"/>
      <c r="Y43" s="59"/>
    </row>
    <row r="44" spans="1:25" ht="15" x14ac:dyDescent="0.25">
      <c r="A44" s="58" t="s">
        <v>55</v>
      </c>
      <c r="B44" s="58"/>
      <c r="C44" s="58">
        <v>70</v>
      </c>
      <c r="D44" s="58">
        <f>C44*B47</f>
        <v>1057</v>
      </c>
      <c r="E44" s="59"/>
      <c r="F44" s="59"/>
      <c r="G44" s="59"/>
      <c r="H44" s="59"/>
      <c r="I44" s="59"/>
      <c r="J44" s="59"/>
      <c r="K44" s="59"/>
      <c r="L44" s="59"/>
      <c r="M44" s="59"/>
      <c r="N44" s="60"/>
      <c r="O44" s="59"/>
      <c r="P44" s="59"/>
      <c r="Q44" s="59"/>
      <c r="R44" s="59"/>
      <c r="S44" s="59"/>
      <c r="T44" s="59"/>
      <c r="U44" s="59"/>
      <c r="V44" s="59"/>
      <c r="W44" s="59"/>
      <c r="X44" s="59"/>
      <c r="Y44" s="59"/>
    </row>
    <row r="45" spans="1:25" ht="15" x14ac:dyDescent="0.25">
      <c r="A45" s="58"/>
      <c r="B45" s="113"/>
      <c r="C45" s="113"/>
      <c r="D45" s="58"/>
      <c r="E45" s="59"/>
      <c r="F45" s="59"/>
      <c r="G45" s="59"/>
      <c r="H45" s="59"/>
      <c r="I45" s="59"/>
      <c r="J45" s="59"/>
      <c r="K45" s="59"/>
      <c r="L45" s="59"/>
      <c r="M45" s="59"/>
      <c r="N45" s="60"/>
      <c r="O45" s="59"/>
      <c r="P45" s="59"/>
      <c r="Q45" s="59"/>
      <c r="R45" s="59"/>
      <c r="S45" s="59"/>
      <c r="T45" s="59"/>
      <c r="U45" s="59"/>
      <c r="V45" s="59"/>
      <c r="W45" s="59"/>
      <c r="X45" s="59"/>
      <c r="Y45" s="59"/>
    </row>
    <row r="46" spans="1:25" ht="15" x14ac:dyDescent="0.25">
      <c r="A46" s="58" t="s">
        <v>56</v>
      </c>
      <c r="B46" s="58">
        <v>13.5</v>
      </c>
      <c r="C46" s="58"/>
      <c r="D46" s="58"/>
      <c r="E46" s="59"/>
      <c r="F46" s="59"/>
      <c r="G46" s="59"/>
      <c r="H46" s="59"/>
      <c r="I46" s="59"/>
      <c r="J46" s="59"/>
      <c r="K46" s="59"/>
      <c r="L46" s="59"/>
      <c r="M46" s="59"/>
      <c r="N46" s="60"/>
      <c r="O46" s="59"/>
      <c r="P46" s="59"/>
      <c r="Q46" s="59"/>
      <c r="R46" s="59"/>
      <c r="S46" s="59"/>
      <c r="T46" s="59"/>
      <c r="U46" s="59"/>
      <c r="V46" s="59"/>
      <c r="W46" s="59"/>
      <c r="X46" s="59"/>
      <c r="Y46" s="59"/>
    </row>
    <row r="47" spans="1:25" ht="15" x14ac:dyDescent="0.25">
      <c r="A47" s="58" t="s">
        <v>57</v>
      </c>
      <c r="B47" s="58">
        <v>15.1</v>
      </c>
      <c r="C47" s="58"/>
      <c r="D47" s="58"/>
      <c r="E47" s="59"/>
      <c r="F47" s="59"/>
      <c r="G47" s="59"/>
      <c r="H47" s="59"/>
      <c r="I47" s="59"/>
      <c r="J47" s="59"/>
      <c r="K47" s="59"/>
      <c r="L47" s="59"/>
      <c r="M47" s="59"/>
      <c r="N47" s="60"/>
      <c r="O47" s="59"/>
      <c r="P47" s="59"/>
      <c r="Q47" s="59"/>
      <c r="R47" s="59"/>
      <c r="S47" s="59"/>
      <c r="T47" s="59"/>
      <c r="U47" s="59"/>
      <c r="V47" s="59"/>
      <c r="W47" s="59"/>
      <c r="X47" s="59"/>
      <c r="Y47" s="59"/>
    </row>
    <row r="48" spans="1:25" ht="15" x14ac:dyDescent="0.25">
      <c r="A48" s="59"/>
      <c r="B48" s="59"/>
      <c r="C48" s="59"/>
      <c r="D48" s="59"/>
      <c r="E48" s="59"/>
      <c r="F48" s="59"/>
      <c r="G48" s="59"/>
      <c r="H48" s="59"/>
      <c r="I48" s="59"/>
      <c r="J48" s="59"/>
      <c r="K48" s="59"/>
      <c r="L48" s="59"/>
      <c r="M48" s="59"/>
      <c r="N48" s="60"/>
      <c r="O48" s="59"/>
      <c r="P48" s="59"/>
      <c r="Q48" s="59"/>
      <c r="R48" s="59"/>
      <c r="S48" s="59"/>
      <c r="T48" s="59"/>
      <c r="U48" s="59"/>
      <c r="V48" s="59"/>
      <c r="W48" s="59"/>
      <c r="X48" s="59"/>
      <c r="Y48" s="59"/>
    </row>
  </sheetData>
  <mergeCells count="9">
    <mergeCell ref="A6:A7"/>
    <mergeCell ref="B6:K6"/>
    <mergeCell ref="L6:R6"/>
    <mergeCell ref="S6:Y6"/>
    <mergeCell ref="A26:A27"/>
    <mergeCell ref="B26:H26"/>
    <mergeCell ref="I26:L26"/>
    <mergeCell ref="M26:P26"/>
    <mergeCell ref="Q26:Q27"/>
  </mergeCells>
  <pageMargins left="0.75" right="0.75" top="1" bottom="1" header="0.5" footer="0.5"/>
  <pageSetup paperSize="10"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activeCell="F14" sqref="F14"/>
    </sheetView>
  </sheetViews>
  <sheetFormatPr defaultColWidth="11.5546875" defaultRowHeight="13.2" x14ac:dyDescent="0.25"/>
  <cols>
    <col min="2" max="2" width="30" customWidth="1"/>
    <col min="3" max="3" width="17.109375" customWidth="1"/>
  </cols>
  <sheetData>
    <row r="1" spans="1:6" ht="21.6" thickBot="1" x14ac:dyDescent="0.3">
      <c r="A1" s="114"/>
      <c r="B1" s="115"/>
      <c r="C1" s="115"/>
      <c r="D1" s="115"/>
      <c r="E1" s="115"/>
      <c r="F1" s="115"/>
    </row>
    <row r="2" spans="1:6" ht="18.600000000000001" thickBot="1" x14ac:dyDescent="0.3">
      <c r="A2" s="116" t="s">
        <v>58</v>
      </c>
      <c r="B2" s="117"/>
      <c r="C2" s="117"/>
      <c r="D2" s="117"/>
      <c r="E2" s="118"/>
      <c r="F2" s="119"/>
    </row>
    <row r="3" spans="1:6" ht="16.2" thickBot="1" x14ac:dyDescent="0.35">
      <c r="A3" s="120" t="s">
        <v>59</v>
      </c>
      <c r="B3" s="121" t="s">
        <v>60</v>
      </c>
      <c r="C3" s="121" t="s">
        <v>61</v>
      </c>
      <c r="D3" s="121" t="s">
        <v>62</v>
      </c>
      <c r="E3" s="122" t="s">
        <v>63</v>
      </c>
      <c r="F3" s="123"/>
    </row>
    <row r="4" spans="1:6" x14ac:dyDescent="0.25">
      <c r="A4" s="124"/>
      <c r="B4" s="125" t="s">
        <v>64</v>
      </c>
      <c r="C4" s="126">
        <v>10000</v>
      </c>
      <c r="D4" s="127">
        <v>1</v>
      </c>
      <c r="E4" s="128">
        <f>C4*D4</f>
        <v>10000</v>
      </c>
      <c r="F4" s="129"/>
    </row>
    <row r="5" spans="1:6" x14ac:dyDescent="0.25">
      <c r="A5" s="130"/>
      <c r="B5" s="131" t="s">
        <v>65</v>
      </c>
      <c r="C5" s="132">
        <v>9500</v>
      </c>
      <c r="D5" s="133">
        <v>1</v>
      </c>
      <c r="E5" s="134">
        <f t="shared" ref="E5:E7" si="0">C5*D5</f>
        <v>9500</v>
      </c>
      <c r="F5" s="129"/>
    </row>
    <row r="6" spans="1:6" x14ac:dyDescent="0.25">
      <c r="A6" s="130"/>
      <c r="B6" s="131" t="s">
        <v>66</v>
      </c>
      <c r="C6" s="132">
        <v>9500</v>
      </c>
      <c r="D6" s="133">
        <v>1</v>
      </c>
      <c r="E6" s="134">
        <f t="shared" si="0"/>
        <v>9500</v>
      </c>
      <c r="F6" s="129"/>
    </row>
    <row r="7" spans="1:6" x14ac:dyDescent="0.25">
      <c r="A7" s="130"/>
      <c r="B7" s="131" t="s">
        <v>67</v>
      </c>
      <c r="C7" s="132">
        <v>9500</v>
      </c>
      <c r="D7" s="133">
        <v>1</v>
      </c>
      <c r="E7" s="134">
        <f t="shared" si="0"/>
        <v>9500</v>
      </c>
      <c r="F7" s="129"/>
    </row>
    <row r="8" spans="1:6" x14ac:dyDescent="0.25">
      <c r="A8" s="130"/>
      <c r="B8" s="135"/>
      <c r="C8" s="132"/>
      <c r="D8" s="133"/>
      <c r="E8" s="134"/>
      <c r="F8" s="129"/>
    </row>
    <row r="9" spans="1:6" x14ac:dyDescent="0.25">
      <c r="A9" s="136"/>
      <c r="B9" s="137" t="s">
        <v>68</v>
      </c>
      <c r="C9" s="132">
        <f>790*13.5</f>
        <v>10665</v>
      </c>
      <c r="D9" s="133">
        <v>3</v>
      </c>
      <c r="E9" s="134">
        <f>C9*D9</f>
        <v>31995</v>
      </c>
      <c r="F9" s="129" t="s">
        <v>69</v>
      </c>
    </row>
    <row r="10" spans="1:6" x14ac:dyDescent="0.25">
      <c r="A10" s="130"/>
      <c r="B10" s="137" t="s">
        <v>70</v>
      </c>
      <c r="C10" s="138">
        <f>200*15.1</f>
        <v>3020</v>
      </c>
      <c r="D10" s="133">
        <v>1</v>
      </c>
      <c r="E10" s="134">
        <f>C10*D10</f>
        <v>3020</v>
      </c>
      <c r="F10" s="139" t="s">
        <v>71</v>
      </c>
    </row>
    <row r="11" spans="1:6" ht="13.8" thickBot="1" x14ac:dyDescent="0.3">
      <c r="A11" s="140"/>
      <c r="B11" s="141"/>
      <c r="C11" s="142"/>
      <c r="D11" s="143"/>
      <c r="E11" s="144"/>
      <c r="F11" s="129"/>
    </row>
    <row r="12" spans="1:6" ht="15" thickBot="1" x14ac:dyDescent="0.35">
      <c r="A12" s="145"/>
      <c r="B12" s="145"/>
      <c r="C12" s="145"/>
      <c r="D12" s="145"/>
      <c r="E12" s="146">
        <f>SUM(E4:E10)</f>
        <v>73515</v>
      </c>
      <c r="F12" s="147"/>
    </row>
    <row r="13" spans="1:6" ht="13.8" thickBot="1" x14ac:dyDescent="0.3"/>
    <row r="14" spans="1:6" ht="25.95" customHeight="1" thickBot="1" x14ac:dyDescent="0.3">
      <c r="A14" s="116" t="s">
        <v>72</v>
      </c>
      <c r="B14" s="117"/>
      <c r="C14" s="117"/>
      <c r="D14" s="117"/>
      <c r="E14" s="118"/>
    </row>
    <row r="15" spans="1:6" ht="16.2" thickBot="1" x14ac:dyDescent="0.35">
      <c r="A15" s="120" t="s">
        <v>59</v>
      </c>
      <c r="B15" s="121" t="s">
        <v>73</v>
      </c>
      <c r="C15" s="121" t="s">
        <v>74</v>
      </c>
      <c r="D15" s="121" t="s">
        <v>62</v>
      </c>
      <c r="E15" s="122" t="s">
        <v>63</v>
      </c>
    </row>
    <row r="16" spans="1:6" x14ac:dyDescent="0.25">
      <c r="A16" s="124"/>
      <c r="B16" s="125" t="s">
        <v>75</v>
      </c>
      <c r="C16" s="126">
        <v>2300</v>
      </c>
      <c r="D16" s="127">
        <v>10</v>
      </c>
      <c r="E16" s="128">
        <f>C16*D16</f>
        <v>23000</v>
      </c>
    </row>
    <row r="17" spans="1:12" x14ac:dyDescent="0.25">
      <c r="A17" s="130"/>
      <c r="B17" s="131" t="s">
        <v>76</v>
      </c>
      <c r="C17" s="132">
        <f>5*450</f>
        <v>2250</v>
      </c>
      <c r="D17" s="133">
        <v>15</v>
      </c>
      <c r="E17" s="134">
        <f t="shared" ref="E17:E20" si="1">C17*D17</f>
        <v>33750</v>
      </c>
    </row>
    <row r="18" spans="1:12" x14ac:dyDescent="0.25">
      <c r="A18" s="130"/>
      <c r="B18" s="131" t="s">
        <v>77</v>
      </c>
      <c r="C18" s="132">
        <f>5*300</f>
        <v>1500</v>
      </c>
      <c r="D18" s="133">
        <v>30</v>
      </c>
      <c r="E18" s="134">
        <f t="shared" si="1"/>
        <v>45000</v>
      </c>
    </row>
    <row r="19" spans="1:12" x14ac:dyDescent="0.25">
      <c r="A19" s="130"/>
      <c r="B19" s="131" t="s">
        <v>78</v>
      </c>
      <c r="C19" s="132">
        <v>400</v>
      </c>
      <c r="D19" s="133">
        <v>30</v>
      </c>
      <c r="E19" s="134">
        <f t="shared" si="1"/>
        <v>12000</v>
      </c>
    </row>
    <row r="20" spans="1:12" x14ac:dyDescent="0.25">
      <c r="A20" s="130"/>
      <c r="B20" s="137" t="s">
        <v>79</v>
      </c>
      <c r="C20" s="132">
        <v>25000</v>
      </c>
      <c r="D20" s="133">
        <v>1</v>
      </c>
      <c r="E20" s="134">
        <f t="shared" si="1"/>
        <v>25000</v>
      </c>
    </row>
    <row r="21" spans="1:12" ht="13.8" thickBot="1" x14ac:dyDescent="0.3">
      <c r="A21" s="140"/>
      <c r="B21" s="141"/>
      <c r="C21" s="142"/>
      <c r="D21" s="143"/>
      <c r="E21" s="144"/>
    </row>
    <row r="22" spans="1:12" ht="15" thickBot="1" x14ac:dyDescent="0.35">
      <c r="A22" s="145"/>
      <c r="B22" s="145"/>
      <c r="C22" s="145"/>
      <c r="D22" s="145"/>
      <c r="E22" s="146">
        <f>SUM(E16:E20)</f>
        <v>138750</v>
      </c>
    </row>
    <row r="23" spans="1:12" ht="13.8" thickBot="1" x14ac:dyDescent="0.3"/>
    <row r="24" spans="1:12" x14ac:dyDescent="0.25">
      <c r="A24" s="148" t="s">
        <v>80</v>
      </c>
      <c r="B24" s="149"/>
      <c r="C24" s="149"/>
      <c r="D24" s="150"/>
    </row>
    <row r="25" spans="1:12" x14ac:dyDescent="0.25">
      <c r="A25" s="151" t="s">
        <v>81</v>
      </c>
      <c r="B25" s="151"/>
      <c r="C25" s="151"/>
      <c r="D25" s="150"/>
    </row>
    <row r="26" spans="1:12" x14ac:dyDescent="0.25">
      <c r="A26" s="151" t="s">
        <v>82</v>
      </c>
      <c r="B26" s="151"/>
      <c r="C26" s="151"/>
      <c r="D26" s="150"/>
    </row>
    <row r="27" spans="1:12" x14ac:dyDescent="0.25">
      <c r="A27" s="152" t="s">
        <v>83</v>
      </c>
      <c r="B27" s="152"/>
      <c r="C27" s="152"/>
      <c r="D27" s="61"/>
    </row>
    <row r="28" spans="1:12" ht="13.8" thickBot="1" x14ac:dyDescent="0.3">
      <c r="A28" s="153" t="s">
        <v>84</v>
      </c>
      <c r="B28" s="153"/>
      <c r="C28" s="153"/>
      <c r="D28" s="150"/>
    </row>
    <row r="29" spans="1:12" x14ac:dyDescent="0.25">
      <c r="A29" s="154"/>
      <c r="B29" s="154"/>
      <c r="C29" s="154"/>
      <c r="D29" s="61"/>
    </row>
    <row r="31" spans="1:12" x14ac:dyDescent="0.25">
      <c r="L31" s="61"/>
    </row>
    <row r="36" spans="12:12" x14ac:dyDescent="0.25">
      <c r="L36" s="61"/>
    </row>
  </sheetData>
  <mergeCells count="7">
    <mergeCell ref="A28:C28"/>
    <mergeCell ref="A2:E2"/>
    <mergeCell ref="A14:E14"/>
    <mergeCell ref="A24:C24"/>
    <mergeCell ref="A25:C25"/>
    <mergeCell ref="A26:C26"/>
    <mergeCell ref="A27:C27"/>
  </mergeCells>
  <pageMargins left="0.75" right="0.75" top="1" bottom="1" header="0.5" footer="0.5"/>
  <pageSetup paperSize="10"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1"/>
  <sheetViews>
    <sheetView workbookViewId="0">
      <selection activeCell="A2" sqref="A2"/>
    </sheetView>
  </sheetViews>
  <sheetFormatPr defaultColWidth="8.77734375" defaultRowHeight="14.4" x14ac:dyDescent="0.3"/>
  <cols>
    <col min="1" max="1" width="11.44140625" style="270" customWidth="1"/>
    <col min="2" max="2" width="25.6640625" style="270" customWidth="1"/>
    <col min="3" max="3" width="13.109375" style="270" customWidth="1"/>
    <col min="4" max="4" width="5.44140625" style="271" customWidth="1"/>
    <col min="5" max="5" width="11.44140625" style="270" customWidth="1"/>
    <col min="6" max="6" width="26" style="270" customWidth="1"/>
    <col min="7" max="7" width="12.44140625" style="270" customWidth="1"/>
    <col min="8" max="8" width="5.44140625" style="271" customWidth="1"/>
    <col min="9" max="9" width="11.44140625" style="270" customWidth="1"/>
    <col min="10" max="10" width="25.6640625" style="270" customWidth="1"/>
    <col min="11" max="11" width="12.6640625" style="270" customWidth="1"/>
    <col min="12" max="12" width="5.44140625" style="271" customWidth="1"/>
    <col min="13" max="13" width="11.44140625" style="270" customWidth="1"/>
    <col min="14" max="14" width="26" style="270" customWidth="1"/>
    <col min="15" max="15" width="14.109375" style="272" customWidth="1"/>
    <col min="16" max="16" width="5.44140625" style="271" customWidth="1"/>
    <col min="17" max="17" width="11.44140625" style="271" customWidth="1"/>
    <col min="18" max="18" width="27.33203125" style="271" customWidth="1"/>
    <col min="19" max="19" width="12.33203125" style="271" customWidth="1"/>
    <col min="20" max="20" width="5.44140625" style="271" customWidth="1"/>
    <col min="21" max="21" width="11.44140625" style="271" customWidth="1"/>
    <col min="22" max="22" width="22.77734375" style="271" customWidth="1"/>
    <col min="23" max="23" width="13.109375" style="271" customWidth="1"/>
    <col min="24" max="24" width="5.44140625" style="271" customWidth="1"/>
    <col min="25" max="25" width="9.109375" style="271" customWidth="1"/>
    <col min="26" max="26" width="20.44140625" style="271" customWidth="1"/>
    <col min="27" max="27" width="14.109375" style="271" customWidth="1"/>
    <col min="28" max="28" width="5.77734375" style="271" customWidth="1"/>
    <col min="29" max="29" width="8.77734375" style="271" customWidth="1"/>
    <col min="30" max="30" width="21.109375" style="271" customWidth="1"/>
    <col min="31" max="31" width="11.44140625" style="271" customWidth="1"/>
    <col min="32" max="32" width="7.77734375" style="271" customWidth="1"/>
    <col min="33" max="33" width="11.77734375" style="271" customWidth="1"/>
    <col min="34" max="34" width="20.44140625" style="271" customWidth="1"/>
    <col min="35" max="35" width="13" style="271" customWidth="1"/>
    <col min="36" max="36" width="8.77734375" style="271"/>
    <col min="37" max="37" width="12.44140625" style="271" customWidth="1"/>
    <col min="38" max="38" width="18" style="271" customWidth="1"/>
    <col min="39" max="39" width="11.77734375" style="271" customWidth="1"/>
    <col min="40" max="16384" width="8.77734375" style="271"/>
  </cols>
  <sheetData>
    <row r="1" spans="1:39" s="157" customFormat="1" ht="39.75" customHeight="1" x14ac:dyDescent="0.4">
      <c r="A1" s="155" t="s">
        <v>85</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row>
    <row r="2" spans="1:39" s="162" customFormat="1" ht="28.05" customHeight="1" x14ac:dyDescent="0.3">
      <c r="A2" s="158" t="s">
        <v>86</v>
      </c>
      <c r="B2" s="159" t="s">
        <v>87</v>
      </c>
      <c r="C2" s="160"/>
      <c r="D2" s="160"/>
      <c r="E2" s="160"/>
      <c r="F2" s="160"/>
      <c r="G2" s="160"/>
      <c r="H2" s="160"/>
      <c r="I2" s="160"/>
      <c r="J2" s="160"/>
      <c r="K2" s="160"/>
      <c r="L2" s="160"/>
      <c r="M2" s="160"/>
      <c r="N2" s="160"/>
      <c r="O2" s="161"/>
      <c r="P2" s="160"/>
      <c r="Q2" s="160"/>
      <c r="R2" s="160"/>
      <c r="S2" s="160"/>
      <c r="T2" s="160"/>
      <c r="U2" s="160"/>
      <c r="V2" s="160"/>
      <c r="W2" s="160"/>
      <c r="X2" s="160"/>
      <c r="Y2" s="160"/>
      <c r="Z2" s="160"/>
      <c r="AA2" s="160"/>
      <c r="AB2" s="160"/>
      <c r="AC2" s="160"/>
      <c r="AD2" s="160"/>
      <c r="AE2" s="160"/>
      <c r="AF2" s="160"/>
      <c r="AG2" s="160"/>
      <c r="AH2" s="160"/>
      <c r="AI2" s="160"/>
    </row>
    <row r="3" spans="1:39" s="165" customFormat="1" ht="19.05" customHeight="1" x14ac:dyDescent="0.3">
      <c r="A3" s="163"/>
      <c r="B3" s="159" t="s">
        <v>88</v>
      </c>
      <c r="C3" s="159"/>
      <c r="D3" s="159"/>
      <c r="E3" s="159"/>
      <c r="F3" s="159"/>
      <c r="G3" s="159"/>
      <c r="H3" s="159"/>
      <c r="I3" s="159"/>
      <c r="J3" s="159"/>
      <c r="K3" s="159"/>
      <c r="L3" s="159"/>
      <c r="M3" s="159"/>
      <c r="N3" s="159"/>
      <c r="O3" s="164"/>
      <c r="P3" s="159"/>
      <c r="Q3" s="159"/>
      <c r="R3" s="159"/>
      <c r="S3" s="159"/>
      <c r="T3" s="159"/>
      <c r="U3" s="159"/>
      <c r="V3" s="159"/>
      <c r="W3" s="159"/>
      <c r="X3" s="159"/>
      <c r="Y3" s="159"/>
      <c r="Z3" s="159"/>
      <c r="AA3" s="159"/>
      <c r="AB3" s="159"/>
      <c r="AC3" s="159"/>
      <c r="AD3" s="159"/>
      <c r="AE3" s="159"/>
      <c r="AF3" s="159"/>
      <c r="AG3" s="159"/>
      <c r="AH3" s="159"/>
      <c r="AI3" s="159"/>
    </row>
    <row r="4" spans="1:39" s="165" customFormat="1" ht="19.05" customHeight="1" x14ac:dyDescent="0.3">
      <c r="A4" s="163"/>
      <c r="B4" s="159" t="s">
        <v>89</v>
      </c>
      <c r="C4" s="159"/>
      <c r="D4" s="159"/>
      <c r="E4" s="159"/>
      <c r="F4" s="159"/>
      <c r="G4" s="159"/>
      <c r="H4" s="159"/>
      <c r="I4" s="159"/>
      <c r="J4" s="159"/>
      <c r="K4" s="159"/>
      <c r="L4" s="159"/>
      <c r="M4" s="159"/>
      <c r="N4" s="159"/>
      <c r="O4" s="164"/>
      <c r="P4" s="159"/>
      <c r="Q4" s="159"/>
      <c r="R4" s="159"/>
      <c r="S4" s="159"/>
      <c r="T4" s="159"/>
      <c r="U4" s="159"/>
      <c r="V4" s="159"/>
      <c r="W4" s="159"/>
      <c r="X4" s="159"/>
      <c r="Y4" s="159"/>
      <c r="Z4" s="159"/>
      <c r="AA4" s="159"/>
      <c r="AB4" s="159"/>
      <c r="AC4" s="159"/>
      <c r="AD4" s="159"/>
      <c r="AE4" s="159"/>
      <c r="AF4" s="159"/>
      <c r="AG4" s="159"/>
      <c r="AH4" s="159"/>
      <c r="AI4" s="159"/>
    </row>
    <row r="5" spans="1:39" s="165" customFormat="1" ht="19.05" customHeight="1" x14ac:dyDescent="0.3">
      <c r="A5" s="163"/>
      <c r="B5" s="159" t="s">
        <v>90</v>
      </c>
      <c r="C5" s="159"/>
      <c r="D5" s="159"/>
      <c r="E5" s="159"/>
      <c r="F5" s="159"/>
      <c r="G5" s="159"/>
      <c r="H5" s="159"/>
      <c r="I5" s="159"/>
      <c r="J5" s="159"/>
      <c r="K5" s="159"/>
      <c r="L5" s="159"/>
      <c r="M5" s="159"/>
      <c r="N5" s="159"/>
      <c r="O5" s="164"/>
      <c r="P5" s="159"/>
      <c r="Q5" s="159"/>
      <c r="R5" s="159"/>
      <c r="S5" s="159"/>
      <c r="T5" s="159"/>
      <c r="U5" s="159"/>
      <c r="V5" s="159"/>
      <c r="W5" s="159"/>
      <c r="X5" s="159"/>
      <c r="Y5" s="159"/>
      <c r="Z5" s="159"/>
      <c r="AA5" s="159"/>
      <c r="AB5" s="159"/>
      <c r="AC5" s="159"/>
      <c r="AD5" s="159"/>
      <c r="AE5" s="159"/>
      <c r="AF5" s="159"/>
      <c r="AG5" s="159"/>
      <c r="AH5" s="159"/>
      <c r="AI5" s="159"/>
    </row>
    <row r="6" spans="1:39" s="165" customFormat="1" ht="19.05" customHeight="1" x14ac:dyDescent="0.3">
      <c r="A6" s="166" t="s">
        <v>91</v>
      </c>
      <c r="B6" s="167">
        <v>42296</v>
      </c>
      <c r="C6" s="168"/>
      <c r="D6" s="168"/>
      <c r="E6" s="168"/>
      <c r="F6" s="168"/>
      <c r="G6" s="168"/>
      <c r="H6" s="168"/>
      <c r="I6" s="168"/>
      <c r="J6" s="168"/>
      <c r="K6" s="168"/>
      <c r="L6" s="168"/>
      <c r="M6" s="168"/>
      <c r="N6" s="168"/>
      <c r="O6" s="169"/>
      <c r="P6" s="168"/>
      <c r="Q6" s="168"/>
      <c r="R6" s="168"/>
      <c r="S6" s="168"/>
      <c r="T6" s="168"/>
      <c r="U6" s="168"/>
      <c r="V6" s="168"/>
      <c r="W6" s="168"/>
      <c r="X6" s="168"/>
      <c r="Y6" s="168"/>
      <c r="Z6" s="168"/>
      <c r="AA6" s="168"/>
      <c r="AB6" s="168"/>
      <c r="AC6" s="168"/>
      <c r="AD6" s="168"/>
      <c r="AE6" s="168"/>
      <c r="AF6" s="168"/>
      <c r="AG6" s="168"/>
      <c r="AH6" s="168"/>
      <c r="AI6" s="168"/>
    </row>
    <row r="7" spans="1:39" s="173" customFormat="1" ht="19.05" customHeight="1" x14ac:dyDescent="0.4">
      <c r="A7" s="170"/>
      <c r="B7" s="171"/>
      <c r="C7" s="171"/>
      <c r="D7" s="171"/>
      <c r="E7" s="171"/>
      <c r="F7" s="171"/>
      <c r="G7" s="171"/>
      <c r="H7" s="171"/>
      <c r="I7" s="171"/>
      <c r="J7" s="171"/>
      <c r="K7" s="171"/>
      <c r="L7" s="171"/>
      <c r="M7" s="171"/>
      <c r="N7" s="171"/>
      <c r="O7" s="172"/>
      <c r="P7" s="171"/>
      <c r="Q7" s="171"/>
      <c r="R7" s="171"/>
      <c r="S7" s="171"/>
      <c r="T7" s="171"/>
      <c r="U7" s="171"/>
      <c r="V7" s="171"/>
      <c r="W7" s="171"/>
      <c r="X7" s="171"/>
      <c r="Y7" s="171"/>
      <c r="Z7" s="171"/>
      <c r="AA7" s="171"/>
      <c r="AB7" s="171"/>
      <c r="AC7" s="171"/>
      <c r="AD7" s="171"/>
      <c r="AE7" s="171"/>
      <c r="AF7" s="171"/>
      <c r="AG7" s="171"/>
      <c r="AH7" s="171"/>
      <c r="AI7" s="171"/>
    </row>
    <row r="8" spans="1:39" s="173" customFormat="1" ht="19.05" customHeight="1" thickBot="1" x14ac:dyDescent="0.45">
      <c r="A8" s="174" t="s">
        <v>92</v>
      </c>
      <c r="B8" s="175"/>
      <c r="C8" s="175"/>
      <c r="D8" s="175"/>
      <c r="E8" s="175" t="s">
        <v>93</v>
      </c>
      <c r="F8" s="175"/>
      <c r="G8" s="175"/>
      <c r="H8" s="175"/>
      <c r="I8" s="175" t="s">
        <v>94</v>
      </c>
      <c r="J8" s="175"/>
      <c r="K8" s="175"/>
      <c r="L8" s="175"/>
      <c r="M8" s="175" t="s">
        <v>95</v>
      </c>
      <c r="N8" s="175"/>
      <c r="O8" s="176"/>
      <c r="P8" s="175"/>
      <c r="Q8" s="175" t="s">
        <v>96</v>
      </c>
      <c r="R8" s="175"/>
      <c r="S8" s="175"/>
      <c r="T8" s="175"/>
      <c r="U8" s="175" t="s">
        <v>97</v>
      </c>
      <c r="V8" s="175"/>
      <c r="W8" s="175"/>
      <c r="X8" s="175"/>
      <c r="Y8" s="175" t="s">
        <v>98</v>
      </c>
      <c r="Z8" s="175"/>
      <c r="AA8" s="175"/>
      <c r="AB8" s="175"/>
      <c r="AC8" s="175" t="s">
        <v>96</v>
      </c>
      <c r="AD8" s="175"/>
      <c r="AE8" s="175"/>
      <c r="AF8" s="175"/>
      <c r="AG8" s="175" t="s">
        <v>99</v>
      </c>
      <c r="AH8" s="175"/>
      <c r="AI8" s="175"/>
      <c r="AK8" s="177" t="s">
        <v>100</v>
      </c>
    </row>
    <row r="9" spans="1:39" s="182" customFormat="1" ht="27.75" customHeight="1" thickBot="1" x14ac:dyDescent="0.4">
      <c r="A9" s="178" t="s">
        <v>101</v>
      </c>
      <c r="B9" s="179"/>
      <c r="C9" s="180"/>
      <c r="D9" s="181"/>
      <c r="E9" s="178" t="s">
        <v>102</v>
      </c>
      <c r="F9" s="179"/>
      <c r="G9" s="180"/>
      <c r="H9" s="181"/>
      <c r="I9" s="178" t="s">
        <v>103</v>
      </c>
      <c r="J9" s="179"/>
      <c r="K9" s="180"/>
      <c r="L9" s="181"/>
      <c r="M9" s="178" t="s">
        <v>104</v>
      </c>
      <c r="N9" s="179"/>
      <c r="O9" s="180"/>
      <c r="Q9" s="178" t="s">
        <v>105</v>
      </c>
      <c r="R9" s="179"/>
      <c r="S9" s="180"/>
      <c r="U9" s="178" t="s">
        <v>106</v>
      </c>
      <c r="V9" s="179"/>
      <c r="W9" s="180"/>
      <c r="X9" s="183"/>
      <c r="Y9" s="178" t="s">
        <v>107</v>
      </c>
      <c r="Z9" s="179"/>
      <c r="AA9" s="180"/>
      <c r="AC9" s="178" t="s">
        <v>108</v>
      </c>
      <c r="AD9" s="179"/>
      <c r="AE9" s="180"/>
      <c r="AF9" s="183"/>
      <c r="AG9" s="178" t="s">
        <v>109</v>
      </c>
      <c r="AH9" s="179"/>
      <c r="AI9" s="180"/>
      <c r="AK9" s="178" t="s">
        <v>100</v>
      </c>
      <c r="AL9" s="179"/>
      <c r="AM9" s="180"/>
    </row>
    <row r="10" spans="1:39" s="162" customFormat="1" ht="31.05" customHeight="1" thickBot="1" x14ac:dyDescent="0.35">
      <c r="A10" s="184" t="s">
        <v>59</v>
      </c>
      <c r="B10" s="185" t="s">
        <v>110</v>
      </c>
      <c r="C10" s="186" t="s">
        <v>63</v>
      </c>
      <c r="D10" s="187"/>
      <c r="E10" s="184" t="s">
        <v>59</v>
      </c>
      <c r="F10" s="185" t="s">
        <v>111</v>
      </c>
      <c r="G10" s="185" t="s">
        <v>63</v>
      </c>
      <c r="H10" s="187"/>
      <c r="I10" s="184" t="s">
        <v>59</v>
      </c>
      <c r="J10" s="185" t="s">
        <v>111</v>
      </c>
      <c r="K10" s="185" t="s">
        <v>63</v>
      </c>
      <c r="L10" s="188"/>
      <c r="M10" s="184" t="s">
        <v>59</v>
      </c>
      <c r="N10" s="185" t="s">
        <v>60</v>
      </c>
      <c r="O10" s="189" t="s">
        <v>63</v>
      </c>
      <c r="Q10" s="184" t="s">
        <v>59</v>
      </c>
      <c r="R10" s="185" t="s">
        <v>111</v>
      </c>
      <c r="S10" s="185" t="s">
        <v>63</v>
      </c>
      <c r="U10" s="184" t="s">
        <v>59</v>
      </c>
      <c r="V10" s="185" t="s">
        <v>111</v>
      </c>
      <c r="W10" s="184" t="s">
        <v>63</v>
      </c>
      <c r="X10" s="187"/>
      <c r="Y10" s="184" t="s">
        <v>59</v>
      </c>
      <c r="Z10" s="185" t="s">
        <v>111</v>
      </c>
      <c r="AA10" s="185" t="s">
        <v>63</v>
      </c>
      <c r="AC10" s="184" t="s">
        <v>59</v>
      </c>
      <c r="AD10" s="185" t="s">
        <v>111</v>
      </c>
      <c r="AE10" s="185" t="s">
        <v>63</v>
      </c>
      <c r="AF10" s="187"/>
      <c r="AG10" s="184" t="s">
        <v>59</v>
      </c>
      <c r="AH10" s="185" t="s">
        <v>111</v>
      </c>
      <c r="AI10" s="185" t="s">
        <v>63</v>
      </c>
      <c r="AK10" s="184" t="s">
        <v>59</v>
      </c>
      <c r="AL10" s="185" t="s">
        <v>111</v>
      </c>
      <c r="AM10" s="185" t="s">
        <v>63</v>
      </c>
    </row>
    <row r="11" spans="1:39" s="201" customFormat="1" ht="29.4" thickBot="1" x14ac:dyDescent="0.35">
      <c r="A11" s="190"/>
      <c r="B11" s="191" t="s">
        <v>112</v>
      </c>
      <c r="C11" s="192">
        <v>10000</v>
      </c>
      <c r="D11" s="193"/>
      <c r="E11" s="194"/>
      <c r="F11" s="195" t="s">
        <v>113</v>
      </c>
      <c r="G11" s="196">
        <v>60000</v>
      </c>
      <c r="H11" s="193"/>
      <c r="I11" s="190"/>
      <c r="J11" s="197" t="s">
        <v>114</v>
      </c>
      <c r="K11" s="198">
        <v>10000</v>
      </c>
      <c r="L11" s="199"/>
      <c r="M11" s="190"/>
      <c r="N11" s="197" t="s">
        <v>115</v>
      </c>
      <c r="O11" s="200">
        <v>10000</v>
      </c>
      <c r="Q11" s="190"/>
      <c r="R11" s="202" t="s">
        <v>116</v>
      </c>
      <c r="S11" s="192">
        <v>0</v>
      </c>
      <c r="U11" s="190"/>
      <c r="V11" s="203" t="s">
        <v>117</v>
      </c>
      <c r="W11" s="204"/>
      <c r="X11" s="205"/>
      <c r="Y11" s="190"/>
      <c r="Z11" s="197" t="s">
        <v>118</v>
      </c>
      <c r="AA11" s="206">
        <v>0</v>
      </c>
      <c r="AC11" s="194"/>
      <c r="AD11" s="202" t="s">
        <v>114</v>
      </c>
      <c r="AE11" s="207">
        <v>30000</v>
      </c>
      <c r="AF11" s="193"/>
      <c r="AG11" s="194"/>
      <c r="AH11" s="208" t="s">
        <v>119</v>
      </c>
      <c r="AI11" s="209">
        <v>0</v>
      </c>
      <c r="AK11" s="194"/>
      <c r="AL11" s="202" t="s">
        <v>114</v>
      </c>
      <c r="AM11" s="207">
        <f>10000</f>
        <v>10000</v>
      </c>
    </row>
    <row r="12" spans="1:39" s="201" customFormat="1" ht="86.4" x14ac:dyDescent="0.3">
      <c r="A12" s="210"/>
      <c r="B12" s="211" t="s">
        <v>120</v>
      </c>
      <c r="C12" s="212">
        <v>18000</v>
      </c>
      <c r="D12" s="193"/>
      <c r="E12" s="213"/>
      <c r="F12" s="214" t="s">
        <v>121</v>
      </c>
      <c r="G12" s="207">
        <v>30000</v>
      </c>
      <c r="H12" s="193"/>
      <c r="I12" s="213"/>
      <c r="J12" s="203" t="s">
        <v>122</v>
      </c>
      <c r="K12" s="192">
        <v>10000</v>
      </c>
      <c r="L12" s="199"/>
      <c r="M12" s="215"/>
      <c r="N12" s="203" t="s">
        <v>123</v>
      </c>
      <c r="O12" s="216">
        <v>0</v>
      </c>
      <c r="Q12" s="215"/>
      <c r="R12" s="217" t="s">
        <v>124</v>
      </c>
      <c r="S12" s="218">
        <v>0</v>
      </c>
      <c r="U12" s="215"/>
      <c r="V12" s="219" t="s">
        <v>125</v>
      </c>
      <c r="W12" s="220">
        <v>1500</v>
      </c>
      <c r="X12" s="199"/>
      <c r="Y12" s="221"/>
      <c r="Z12" s="193"/>
      <c r="AA12" s="222"/>
      <c r="AC12" s="213"/>
      <c r="AD12" s="223" t="s">
        <v>126</v>
      </c>
      <c r="AE12" s="224">
        <v>0</v>
      </c>
      <c r="AF12" s="193"/>
      <c r="AG12" s="215"/>
      <c r="AH12" s="225" t="s">
        <v>127</v>
      </c>
      <c r="AI12" s="192">
        <v>30000</v>
      </c>
      <c r="AK12" s="213"/>
      <c r="AL12" s="202" t="s">
        <v>128</v>
      </c>
      <c r="AM12" s="207">
        <v>0</v>
      </c>
    </row>
    <row r="13" spans="1:39" s="201" customFormat="1" ht="28.8" x14ac:dyDescent="0.3">
      <c r="A13" s="215"/>
      <c r="B13" s="226" t="s">
        <v>114</v>
      </c>
      <c r="C13" s="192">
        <v>30000</v>
      </c>
      <c r="D13" s="193"/>
      <c r="E13" s="213"/>
      <c r="F13" s="227" t="s">
        <v>129</v>
      </c>
      <c r="G13" s="207">
        <v>5000</v>
      </c>
      <c r="H13" s="193"/>
      <c r="I13" s="213"/>
      <c r="J13" s="203" t="s">
        <v>130</v>
      </c>
      <c r="K13" s="192">
        <v>5000</v>
      </c>
      <c r="L13" s="199"/>
      <c r="M13" s="215"/>
      <c r="N13" s="203" t="s">
        <v>131</v>
      </c>
      <c r="O13" s="192">
        <v>0</v>
      </c>
      <c r="Q13" s="221"/>
      <c r="R13" s="228" t="s">
        <v>132</v>
      </c>
      <c r="S13" s="229">
        <v>30000</v>
      </c>
      <c r="U13" s="215"/>
      <c r="V13" s="230" t="s">
        <v>133</v>
      </c>
      <c r="W13" s="192">
        <v>2300</v>
      </c>
      <c r="X13" s="205"/>
      <c r="Y13" s="213"/>
      <c r="Z13" s="203"/>
      <c r="AA13" s="204"/>
      <c r="AC13" s="213"/>
      <c r="AD13" s="223" t="s">
        <v>134</v>
      </c>
      <c r="AE13" s="224">
        <v>60000</v>
      </c>
      <c r="AF13" s="193"/>
      <c r="AG13" s="215"/>
      <c r="AH13" s="203"/>
      <c r="AI13" s="192"/>
      <c r="AK13" s="213"/>
      <c r="AL13" s="223" t="s">
        <v>135</v>
      </c>
      <c r="AM13" s="224">
        <v>29000</v>
      </c>
    </row>
    <row r="14" spans="1:39" s="201" customFormat="1" ht="28.8" x14ac:dyDescent="0.3">
      <c r="A14" s="210"/>
      <c r="B14" s="231" t="s">
        <v>136</v>
      </c>
      <c r="C14" s="192">
        <v>15000</v>
      </c>
      <c r="D14" s="193"/>
      <c r="E14" s="232"/>
      <c r="F14" s="202" t="s">
        <v>137</v>
      </c>
      <c r="G14" s="207">
        <v>20000</v>
      </c>
      <c r="H14" s="193"/>
      <c r="I14" s="233"/>
      <c r="J14" s="193"/>
      <c r="K14" s="233"/>
      <c r="L14" s="199"/>
      <c r="M14" s="215"/>
      <c r="N14" s="203"/>
      <c r="O14" s="192"/>
      <c r="Q14" s="213"/>
      <c r="R14" s="202" t="s">
        <v>138</v>
      </c>
      <c r="S14" s="192">
        <v>91000</v>
      </c>
      <c r="U14" s="215"/>
      <c r="V14" s="230" t="s">
        <v>139</v>
      </c>
      <c r="W14" s="192">
        <v>2300</v>
      </c>
      <c r="X14" s="205"/>
      <c r="Y14" s="215"/>
      <c r="Z14" s="203"/>
      <c r="AA14" s="204"/>
      <c r="AC14" s="215"/>
      <c r="AD14" s="208" t="s">
        <v>140</v>
      </c>
      <c r="AE14" s="209">
        <v>70000</v>
      </c>
      <c r="AF14" s="193"/>
      <c r="AG14" s="232"/>
      <c r="AH14" s="203"/>
      <c r="AI14" s="192"/>
      <c r="AK14" s="215"/>
      <c r="AL14" s="202"/>
      <c r="AM14" s="207"/>
    </row>
    <row r="15" spans="1:39" s="201" customFormat="1" ht="48" customHeight="1" x14ac:dyDescent="0.3">
      <c r="A15" s="215"/>
      <c r="B15" s="234" t="s">
        <v>141</v>
      </c>
      <c r="C15" s="192">
        <v>45000</v>
      </c>
      <c r="D15" s="193"/>
      <c r="E15" s="232"/>
      <c r="F15" s="202"/>
      <c r="G15" s="207"/>
      <c r="H15" s="193"/>
      <c r="I15" s="232"/>
      <c r="J15" s="203"/>
      <c r="K15" s="192"/>
      <c r="L15" s="193"/>
      <c r="M15" s="213"/>
      <c r="N15" s="203" t="s">
        <v>142</v>
      </c>
      <c r="O15" s="192">
        <v>60000</v>
      </c>
      <c r="Q15" s="213"/>
      <c r="R15" s="202" t="s">
        <v>143</v>
      </c>
      <c r="S15" s="192">
        <v>30000</v>
      </c>
      <c r="U15" s="215"/>
      <c r="V15" s="235" t="s">
        <v>144</v>
      </c>
      <c r="W15" s="204">
        <v>2300</v>
      </c>
      <c r="X15" s="205"/>
      <c r="Y15" s="215"/>
      <c r="Z15" s="203"/>
      <c r="AA15" s="204"/>
      <c r="AC15" s="232"/>
      <c r="AD15" s="223" t="s">
        <v>145</v>
      </c>
      <c r="AE15" s="224">
        <v>23000</v>
      </c>
      <c r="AF15" s="193"/>
      <c r="AG15" s="232"/>
      <c r="AH15" s="203"/>
      <c r="AI15" s="192"/>
      <c r="AK15" s="232"/>
      <c r="AL15" s="202"/>
      <c r="AM15" s="207"/>
    </row>
    <row r="16" spans="1:39" s="201" customFormat="1" ht="28.8" x14ac:dyDescent="0.3">
      <c r="A16" s="213"/>
      <c r="B16" s="193" t="s">
        <v>146</v>
      </c>
      <c r="C16" s="216">
        <v>15000</v>
      </c>
      <c r="D16" s="193"/>
      <c r="E16" s="232"/>
      <c r="F16" s="202"/>
      <c r="G16" s="207"/>
      <c r="H16" s="193"/>
      <c r="I16" s="232"/>
      <c r="J16" s="203"/>
      <c r="K16" s="192"/>
      <c r="L16" s="193"/>
      <c r="M16" s="213"/>
      <c r="N16" s="203" t="s">
        <v>147</v>
      </c>
      <c r="O16" s="192">
        <v>50000</v>
      </c>
      <c r="Q16" s="213"/>
      <c r="R16" s="202" t="s">
        <v>148</v>
      </c>
      <c r="S16" s="192">
        <v>0</v>
      </c>
      <c r="U16" s="215"/>
      <c r="V16" s="235" t="s">
        <v>149</v>
      </c>
      <c r="W16" s="204">
        <v>5000</v>
      </c>
      <c r="X16" s="205"/>
      <c r="Y16" s="215"/>
      <c r="Z16" s="203"/>
      <c r="AA16" s="204"/>
      <c r="AC16" s="232"/>
      <c r="AD16" s="202"/>
      <c r="AE16" s="207"/>
      <c r="AF16" s="193"/>
      <c r="AG16" s="232"/>
      <c r="AH16" s="203"/>
      <c r="AI16" s="192"/>
      <c r="AK16" s="232"/>
      <c r="AL16" s="202"/>
      <c r="AM16" s="207"/>
    </row>
    <row r="17" spans="1:39" s="201" customFormat="1" x14ac:dyDescent="0.3">
      <c r="A17" s="213"/>
      <c r="B17" s="236" t="s">
        <v>129</v>
      </c>
      <c r="C17" s="192">
        <v>10000</v>
      </c>
      <c r="D17" s="193"/>
      <c r="E17" s="232"/>
      <c r="F17" s="202"/>
      <c r="G17" s="207"/>
      <c r="H17" s="193"/>
      <c r="I17" s="232"/>
      <c r="J17" s="203"/>
      <c r="K17" s="192"/>
      <c r="L17" s="193"/>
      <c r="M17" s="213"/>
      <c r="N17" s="203"/>
      <c r="O17" s="192"/>
      <c r="Q17" s="213"/>
      <c r="R17" s="202"/>
      <c r="S17" s="192"/>
      <c r="U17" s="232"/>
      <c r="V17" s="235" t="s">
        <v>150</v>
      </c>
      <c r="W17" s="204">
        <v>12000</v>
      </c>
      <c r="X17" s="205"/>
      <c r="Y17" s="232"/>
      <c r="Z17" s="203"/>
      <c r="AA17" s="204"/>
      <c r="AC17" s="232"/>
      <c r="AD17" s="202"/>
      <c r="AE17" s="207"/>
      <c r="AF17" s="193"/>
      <c r="AG17" s="232"/>
      <c r="AH17" s="203"/>
      <c r="AI17" s="192"/>
      <c r="AK17" s="232"/>
      <c r="AL17" s="202"/>
      <c r="AM17" s="207"/>
    </row>
    <row r="18" spans="1:39" s="201" customFormat="1" ht="28.95" customHeight="1" x14ac:dyDescent="0.3">
      <c r="A18" s="213"/>
      <c r="B18" s="236" t="s">
        <v>151</v>
      </c>
      <c r="C18" s="192">
        <v>8000</v>
      </c>
      <c r="D18" s="193"/>
      <c r="E18" s="232"/>
      <c r="F18" s="202"/>
      <c r="G18" s="207"/>
      <c r="H18" s="193"/>
      <c r="I18" s="232"/>
      <c r="J18" s="203"/>
      <c r="K18" s="192"/>
      <c r="L18" s="193"/>
      <c r="M18" s="237"/>
      <c r="N18" s="238" t="s">
        <v>152</v>
      </c>
      <c r="O18" s="192">
        <v>0</v>
      </c>
      <c r="Q18" s="221"/>
      <c r="R18" s="193"/>
      <c r="S18" s="222"/>
      <c r="U18" s="232"/>
      <c r="V18" s="235" t="s">
        <v>153</v>
      </c>
      <c r="W18" s="204">
        <v>12000</v>
      </c>
      <c r="X18" s="205"/>
      <c r="Y18" s="232"/>
      <c r="Z18" s="203"/>
      <c r="AA18" s="204"/>
      <c r="AC18" s="232"/>
      <c r="AD18" s="202"/>
      <c r="AE18" s="207"/>
      <c r="AF18" s="193"/>
      <c r="AG18" s="232"/>
      <c r="AH18" s="203"/>
      <c r="AI18" s="192"/>
      <c r="AK18" s="232"/>
      <c r="AL18" s="202"/>
      <c r="AM18" s="207"/>
    </row>
    <row r="19" spans="1:39" s="201" customFormat="1" x14ac:dyDescent="0.3">
      <c r="A19" s="215"/>
      <c r="B19" s="203"/>
      <c r="C19" s="192"/>
      <c r="D19" s="193"/>
      <c r="E19" s="232"/>
      <c r="F19" s="202"/>
      <c r="G19" s="207"/>
      <c r="H19" s="193"/>
      <c r="I19" s="232"/>
      <c r="J19" s="203"/>
      <c r="K19" s="192"/>
      <c r="L19" s="193"/>
      <c r="M19" s="215"/>
      <c r="N19" s="203" t="s">
        <v>154</v>
      </c>
      <c r="O19" s="192">
        <v>0</v>
      </c>
      <c r="Q19" s="213"/>
      <c r="R19" s="202"/>
      <c r="S19" s="192"/>
      <c r="U19" s="232"/>
      <c r="V19" s="203"/>
      <c r="W19" s="204"/>
      <c r="X19" s="205"/>
      <c r="Y19" s="232"/>
      <c r="Z19" s="203"/>
      <c r="AA19" s="204"/>
      <c r="AC19" s="232"/>
      <c r="AD19" s="202"/>
      <c r="AE19" s="207"/>
      <c r="AF19" s="193"/>
      <c r="AG19" s="232"/>
      <c r="AH19" s="203"/>
      <c r="AI19" s="192"/>
      <c r="AK19" s="232"/>
      <c r="AL19" s="202"/>
      <c r="AM19" s="207"/>
    </row>
    <row r="20" spans="1:39" s="201" customFormat="1" x14ac:dyDescent="0.3">
      <c r="A20" s="213"/>
      <c r="B20" s="203"/>
      <c r="C20" s="192"/>
      <c r="D20" s="193"/>
      <c r="E20" s="232"/>
      <c r="F20" s="202"/>
      <c r="G20" s="207"/>
      <c r="H20" s="193"/>
      <c r="I20" s="232"/>
      <c r="J20" s="203"/>
      <c r="K20" s="192"/>
      <c r="L20" s="193"/>
      <c r="M20" s="215"/>
      <c r="N20" s="203" t="s">
        <v>155</v>
      </c>
      <c r="O20" s="192">
        <v>20000</v>
      </c>
      <c r="Q20" s="232"/>
      <c r="R20" s="193"/>
      <c r="S20" s="192"/>
      <c r="U20" s="232"/>
      <c r="V20" s="203" t="s">
        <v>156</v>
      </c>
      <c r="W20" s="192">
        <v>25000</v>
      </c>
      <c r="X20" s="205"/>
      <c r="Y20" s="232"/>
      <c r="Z20" s="203"/>
      <c r="AA20" s="204"/>
      <c r="AC20" s="232"/>
      <c r="AD20" s="202"/>
      <c r="AE20" s="207"/>
      <c r="AF20" s="193"/>
      <c r="AG20" s="232"/>
      <c r="AH20" s="203"/>
      <c r="AI20" s="192"/>
      <c r="AK20" s="232"/>
      <c r="AL20" s="202"/>
      <c r="AM20" s="207"/>
    </row>
    <row r="21" spans="1:39" s="201" customFormat="1" ht="28.8" x14ac:dyDescent="0.3">
      <c r="A21" s="213"/>
      <c r="B21" s="203"/>
      <c r="C21" s="192"/>
      <c r="D21" s="193"/>
      <c r="E21" s="232"/>
      <c r="F21" s="202"/>
      <c r="G21" s="207"/>
      <c r="H21" s="193"/>
      <c r="I21" s="232"/>
      <c r="J21" s="203"/>
      <c r="K21" s="192"/>
      <c r="L21" s="193"/>
      <c r="M21" s="215"/>
      <c r="N21" s="203" t="s">
        <v>157</v>
      </c>
      <c r="O21" s="192">
        <v>0</v>
      </c>
      <c r="Q21" s="232"/>
      <c r="R21" s="202"/>
      <c r="S21" s="192"/>
      <c r="U21" s="232"/>
      <c r="V21" s="235"/>
      <c r="W21" s="204"/>
      <c r="X21" s="205"/>
      <c r="Y21" s="232"/>
      <c r="Z21" s="203"/>
      <c r="AA21" s="204"/>
      <c r="AC21" s="232"/>
      <c r="AD21" s="202"/>
      <c r="AE21" s="207"/>
      <c r="AF21" s="193"/>
      <c r="AG21" s="232"/>
      <c r="AH21" s="203"/>
      <c r="AI21" s="192"/>
      <c r="AK21" s="232"/>
      <c r="AL21" s="202"/>
      <c r="AM21" s="207"/>
    </row>
    <row r="22" spans="1:39" s="201" customFormat="1" x14ac:dyDescent="0.3">
      <c r="A22" s="215"/>
      <c r="B22" s="203"/>
      <c r="C22" s="192"/>
      <c r="D22" s="193"/>
      <c r="E22" s="232"/>
      <c r="F22" s="202"/>
      <c r="G22" s="207"/>
      <c r="H22" s="193"/>
      <c r="I22" s="232"/>
      <c r="J22" s="203"/>
      <c r="K22" s="192"/>
      <c r="L22" s="193"/>
      <c r="M22" s="215"/>
      <c r="N22" s="203"/>
      <c r="O22" s="239"/>
      <c r="Q22" s="232"/>
      <c r="R22" s="202"/>
      <c r="S22" s="192"/>
      <c r="U22" s="232"/>
      <c r="V22" s="203"/>
      <c r="W22" s="204"/>
      <c r="X22" s="205"/>
      <c r="Y22" s="232"/>
      <c r="Z22" s="203"/>
      <c r="AA22" s="204"/>
      <c r="AC22" s="232"/>
      <c r="AD22" s="202"/>
      <c r="AE22" s="207"/>
      <c r="AF22" s="193"/>
      <c r="AG22" s="232"/>
      <c r="AH22" s="203"/>
      <c r="AI22" s="192"/>
      <c r="AK22" s="232"/>
      <c r="AL22" s="202"/>
      <c r="AM22" s="207"/>
    </row>
    <row r="23" spans="1:39" s="201" customFormat="1" ht="15" thickBot="1" x14ac:dyDescent="0.35">
      <c r="A23" s="240"/>
      <c r="B23" s="241"/>
      <c r="C23" s="242"/>
      <c r="D23" s="193"/>
      <c r="E23" s="240"/>
      <c r="F23" s="243"/>
      <c r="G23" s="244"/>
      <c r="H23" s="193"/>
      <c r="I23" s="240"/>
      <c r="J23" s="241"/>
      <c r="K23" s="240"/>
      <c r="L23" s="193"/>
      <c r="M23" s="240"/>
      <c r="N23" s="241"/>
      <c r="O23" s="245"/>
      <c r="Q23" s="240"/>
      <c r="R23" s="243"/>
      <c r="S23" s="246"/>
      <c r="U23" s="240"/>
      <c r="V23" s="241"/>
      <c r="W23" s="246"/>
      <c r="X23" s="205"/>
      <c r="Y23" s="240"/>
      <c r="Z23" s="241"/>
      <c r="AA23" s="246"/>
      <c r="AC23" s="240"/>
      <c r="AD23" s="243"/>
      <c r="AE23" s="244"/>
      <c r="AF23" s="193"/>
      <c r="AG23" s="240"/>
      <c r="AH23" s="241"/>
      <c r="AI23" s="242"/>
      <c r="AK23" s="240"/>
      <c r="AL23" s="243"/>
      <c r="AM23" s="244"/>
    </row>
    <row r="24" spans="1:39" s="247" customFormat="1" thickBot="1" x14ac:dyDescent="0.35">
      <c r="D24" s="248"/>
      <c r="E24" s="248"/>
      <c r="F24" s="248"/>
      <c r="G24" s="248"/>
      <c r="H24" s="248"/>
      <c r="I24" s="248"/>
      <c r="J24" s="248"/>
      <c r="K24" s="248"/>
      <c r="L24" s="248"/>
      <c r="M24" s="248"/>
      <c r="N24" s="248"/>
      <c r="O24" s="249"/>
      <c r="Q24" s="250"/>
      <c r="R24" s="250"/>
      <c r="W24" s="251"/>
      <c r="X24" s="252"/>
      <c r="AA24" s="253"/>
      <c r="AF24" s="248"/>
    </row>
    <row r="25" spans="1:39" s="257" customFormat="1" ht="16.2" thickBot="1" x14ac:dyDescent="0.35">
      <c r="A25" s="254"/>
      <c r="B25" s="254"/>
      <c r="C25" s="255">
        <f>SUM(C11:C23)</f>
        <v>151000</v>
      </c>
      <c r="D25" s="256"/>
      <c r="G25" s="255">
        <f>SUM(G11:G23)</f>
        <v>115000</v>
      </c>
      <c r="H25" s="256"/>
      <c r="I25" s="256"/>
      <c r="J25" s="256"/>
      <c r="K25" s="255">
        <f>SUM(K11:K23)</f>
        <v>25000</v>
      </c>
      <c r="L25" s="256"/>
      <c r="M25" s="256"/>
      <c r="N25" s="256"/>
      <c r="O25" s="258">
        <f>SUM(O11:O23)</f>
        <v>140000</v>
      </c>
      <c r="Q25" s="259"/>
      <c r="R25" s="259"/>
      <c r="S25" s="255">
        <f>SUM(S11:S23)</f>
        <v>151000</v>
      </c>
      <c r="U25" s="250"/>
      <c r="V25" s="250">
        <f>SUM(W15:W21)</f>
        <v>56300</v>
      </c>
      <c r="W25" s="255">
        <f>SUM(W11:W23)</f>
        <v>62400</v>
      </c>
      <c r="X25" s="256"/>
      <c r="Y25" s="250"/>
      <c r="Z25" s="250"/>
      <c r="AA25" s="255">
        <f>SUM(AA11:AA23)</f>
        <v>0</v>
      </c>
      <c r="AC25" s="250"/>
      <c r="AD25" s="250"/>
      <c r="AE25" s="255">
        <f>SUM(AE11:AE23)</f>
        <v>183000</v>
      </c>
      <c r="AG25" s="250"/>
      <c r="AH25" s="250"/>
      <c r="AI25" s="255">
        <f>SUM(AI11:AI23)</f>
        <v>30000</v>
      </c>
      <c r="AK25" s="250"/>
      <c r="AL25" s="250"/>
      <c r="AM25" s="255">
        <f>SUM(AM11:AM23)</f>
        <v>39000</v>
      </c>
    </row>
    <row r="26" spans="1:39" s="201" customFormat="1" ht="20.25" customHeight="1" thickBot="1" x14ac:dyDescent="0.35">
      <c r="A26" s="260"/>
      <c r="B26" s="260"/>
      <c r="C26" s="261"/>
      <c r="O26" s="262"/>
    </row>
    <row r="27" spans="1:39" s="266" customFormat="1" ht="25.5" customHeight="1" thickBot="1" x14ac:dyDescent="0.4">
      <c r="A27" s="263"/>
      <c r="B27" s="264" t="s">
        <v>158</v>
      </c>
      <c r="C27" s="265">
        <f>C25+G25+K25+O25+S25+W25+AA25+AE25+AI25+AM25</f>
        <v>896400</v>
      </c>
      <c r="O27" s="267"/>
      <c r="AF27" s="268"/>
    </row>
    <row r="28" spans="1:39" s="266" customFormat="1" ht="15.6" x14ac:dyDescent="0.3">
      <c r="A28" s="269"/>
      <c r="B28" s="269"/>
      <c r="O28" s="267"/>
    </row>
    <row r="29" spans="1:39" s="266" customFormat="1" x14ac:dyDescent="0.3">
      <c r="O29" s="267"/>
    </row>
    <row r="30" spans="1:39" s="266" customFormat="1" x14ac:dyDescent="0.3">
      <c r="O30" s="267"/>
    </row>
    <row r="31" spans="1:39" s="266" customFormat="1" ht="39.75" customHeight="1" x14ac:dyDescent="0.3">
      <c r="O31" s="267"/>
    </row>
  </sheetData>
  <mergeCells count="11">
    <mergeCell ref="AK9:AM9"/>
    <mergeCell ref="A1:AI1"/>
    <mergeCell ref="A9:C9"/>
    <mergeCell ref="E9:G9"/>
    <mergeCell ref="I9:K9"/>
    <mergeCell ref="M9:O9"/>
    <mergeCell ref="Q9:S9"/>
    <mergeCell ref="U9:W9"/>
    <mergeCell ref="Y9:AA9"/>
    <mergeCell ref="AC9:AE9"/>
    <mergeCell ref="AG9:AI9"/>
  </mergeCells>
  <pageMargins left="0.7" right="0.7" top="0.75" bottom="0.75" header="0.3" footer="0.3"/>
  <pageSetup paperSize="9"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H23" sqref="H23"/>
    </sheetView>
  </sheetViews>
  <sheetFormatPr defaultColWidth="11.5546875" defaultRowHeight="14.4" x14ac:dyDescent="0.3"/>
  <cols>
    <col min="1" max="3" width="11.5546875" style="276"/>
    <col min="4" max="4" width="12.77734375" style="276" customWidth="1"/>
    <col min="5" max="5" width="16.109375" style="276" customWidth="1"/>
    <col min="6" max="6" width="14.109375" style="276" customWidth="1"/>
    <col min="7" max="16384" width="11.5546875" style="276"/>
  </cols>
  <sheetData>
    <row r="1" spans="1:9" s="274" customFormat="1" ht="18" x14ac:dyDescent="0.35">
      <c r="A1" s="273" t="s">
        <v>159</v>
      </c>
    </row>
    <row r="2" spans="1:9" x14ac:dyDescent="0.3">
      <c r="A2" s="275">
        <v>42296</v>
      </c>
    </row>
    <row r="4" spans="1:9" s="274" customFormat="1" x14ac:dyDescent="0.3">
      <c r="A4" s="274" t="s">
        <v>160</v>
      </c>
      <c r="C4" s="277"/>
      <c r="D4" s="277"/>
      <c r="E4" s="277"/>
      <c r="F4" s="277"/>
    </row>
    <row r="5" spans="1:9" ht="28.8" x14ac:dyDescent="0.3">
      <c r="A5" s="278" t="s">
        <v>161</v>
      </c>
      <c r="B5" s="279" t="s">
        <v>162</v>
      </c>
      <c r="C5" s="280" t="s">
        <v>163</v>
      </c>
      <c r="D5" s="280" t="s">
        <v>164</v>
      </c>
      <c r="E5" s="280" t="s">
        <v>165</v>
      </c>
      <c r="F5" s="281" t="s">
        <v>6</v>
      </c>
      <c r="G5" s="282"/>
      <c r="H5" s="282"/>
      <c r="I5" s="282"/>
    </row>
    <row r="6" spans="1:9" x14ac:dyDescent="0.3">
      <c r="A6" s="276" t="s">
        <v>166</v>
      </c>
      <c r="C6" s="283"/>
      <c r="D6" s="283"/>
      <c r="E6" s="283"/>
      <c r="F6" s="283"/>
    </row>
    <row r="7" spans="1:9" x14ac:dyDescent="0.3">
      <c r="A7" s="276" t="s">
        <v>167</v>
      </c>
      <c r="C7" s="283">
        <v>107000</v>
      </c>
      <c r="D7" s="283">
        <f>C7*(1+$B$47)</f>
        <v>139100</v>
      </c>
      <c r="E7" s="283"/>
      <c r="F7" s="283">
        <f>D7</f>
        <v>139100</v>
      </c>
      <c r="G7" s="276" t="s">
        <v>168</v>
      </c>
    </row>
    <row r="8" spans="1:9" x14ac:dyDescent="0.3">
      <c r="A8" s="276" t="s">
        <v>169</v>
      </c>
      <c r="C8" s="283"/>
      <c r="D8" s="283"/>
      <c r="E8" s="283"/>
      <c r="F8" s="283">
        <f>E9+D10+D11</f>
        <v>45500</v>
      </c>
    </row>
    <row r="9" spans="1:9" x14ac:dyDescent="0.3">
      <c r="A9" s="276" t="s">
        <v>170</v>
      </c>
      <c r="B9" s="276">
        <v>1</v>
      </c>
      <c r="C9" s="283">
        <v>21000</v>
      </c>
      <c r="D9" s="283"/>
      <c r="E9" s="283">
        <f>C9*(1+$B$47)</f>
        <v>27300</v>
      </c>
      <c r="F9" s="283"/>
    </row>
    <row r="10" spans="1:9" x14ac:dyDescent="0.3">
      <c r="A10" s="276" t="s">
        <v>171</v>
      </c>
      <c r="B10" s="276">
        <v>1</v>
      </c>
      <c r="C10" s="283">
        <v>10000</v>
      </c>
      <c r="D10" s="283">
        <f>C10*(1+$B$47)</f>
        <v>13000</v>
      </c>
      <c r="E10" s="283"/>
      <c r="F10" s="283"/>
    </row>
    <row r="11" spans="1:9" x14ac:dyDescent="0.3">
      <c r="A11" s="276" t="s">
        <v>172</v>
      </c>
      <c r="B11" s="276">
        <v>1</v>
      </c>
      <c r="C11" s="283">
        <v>4000</v>
      </c>
      <c r="D11" s="283">
        <f>C11*(1+$B$47)</f>
        <v>5200</v>
      </c>
      <c r="E11" s="283"/>
      <c r="F11" s="283"/>
    </row>
    <row r="12" spans="1:9" ht="15" thickBot="1" x14ac:dyDescent="0.35">
      <c r="A12" s="284" t="s">
        <v>22</v>
      </c>
      <c r="B12" s="284"/>
      <c r="C12" s="285"/>
      <c r="D12" s="285"/>
      <c r="E12" s="285"/>
      <c r="F12" s="285">
        <f>SUM(F7:F11)</f>
        <v>184600</v>
      </c>
    </row>
    <row r="13" spans="1:9" ht="15" thickTop="1" x14ac:dyDescent="0.3">
      <c r="C13" s="283"/>
      <c r="D13" s="283"/>
      <c r="E13" s="283"/>
      <c r="F13" s="283"/>
    </row>
    <row r="14" spans="1:9" x14ac:dyDescent="0.3">
      <c r="A14" s="276" t="s">
        <v>173</v>
      </c>
      <c r="C14" s="283"/>
      <c r="D14" s="283"/>
      <c r="E14" s="283"/>
      <c r="F14" s="283"/>
    </row>
    <row r="15" spans="1:9" x14ac:dyDescent="0.3">
      <c r="A15" s="276" t="s">
        <v>167</v>
      </c>
      <c r="C15" s="283">
        <v>80000</v>
      </c>
      <c r="D15" s="283">
        <f>C15*(1+$B$47)</f>
        <v>104000</v>
      </c>
      <c r="E15" s="283"/>
      <c r="F15" s="283">
        <f>D15</f>
        <v>104000</v>
      </c>
      <c r="G15" s="276" t="s">
        <v>168</v>
      </c>
    </row>
    <row r="16" spans="1:9" x14ac:dyDescent="0.3">
      <c r="A16" s="276" t="s">
        <v>174</v>
      </c>
      <c r="C16" s="283"/>
      <c r="D16" s="283"/>
      <c r="E16" s="283"/>
      <c r="F16" s="283">
        <f>E17+D18+D19</f>
        <v>89700</v>
      </c>
    </row>
    <row r="17" spans="1:7" x14ac:dyDescent="0.3">
      <c r="A17" s="276" t="s">
        <v>175</v>
      </c>
      <c r="B17" s="276">
        <v>1</v>
      </c>
      <c r="C17" s="283">
        <v>45000</v>
      </c>
      <c r="D17" s="283"/>
      <c r="E17" s="283">
        <f>C17*(1+$B$47)</f>
        <v>58500</v>
      </c>
      <c r="F17" s="283"/>
    </row>
    <row r="18" spans="1:7" x14ac:dyDescent="0.3">
      <c r="A18" s="276" t="s">
        <v>176</v>
      </c>
      <c r="B18" s="276">
        <v>1</v>
      </c>
      <c r="C18" s="283">
        <v>10000</v>
      </c>
      <c r="D18" s="283">
        <f>C18*(1+$B$47)</f>
        <v>13000</v>
      </c>
      <c r="E18" s="283"/>
      <c r="F18" s="283"/>
    </row>
    <row r="19" spans="1:7" x14ac:dyDescent="0.3">
      <c r="A19" s="276" t="s">
        <v>177</v>
      </c>
      <c r="B19" s="276">
        <v>1</v>
      </c>
      <c r="C19" s="283">
        <v>14000</v>
      </c>
      <c r="D19" s="283">
        <f>C19*(1+$B$47)</f>
        <v>18200</v>
      </c>
      <c r="E19" s="283"/>
      <c r="F19" s="283"/>
    </row>
    <row r="20" spans="1:7" ht="15" thickBot="1" x14ac:dyDescent="0.35">
      <c r="A20" s="284" t="s">
        <v>178</v>
      </c>
      <c r="B20" s="284"/>
      <c r="C20" s="285"/>
      <c r="D20" s="285"/>
      <c r="E20" s="285"/>
      <c r="F20" s="285">
        <f>SUM(F15:F19)</f>
        <v>193700</v>
      </c>
    </row>
    <row r="21" spans="1:7" ht="15" thickTop="1" x14ac:dyDescent="0.3">
      <c r="A21" s="286"/>
      <c r="B21" s="286"/>
      <c r="C21" s="287"/>
      <c r="D21" s="287"/>
      <c r="E21" s="287"/>
      <c r="F21" s="287"/>
    </row>
    <row r="22" spans="1:7" x14ac:dyDescent="0.3">
      <c r="A22" s="276" t="s">
        <v>179</v>
      </c>
      <c r="C22" s="283"/>
      <c r="D22" s="283"/>
      <c r="E22" s="283"/>
      <c r="F22" s="283"/>
    </row>
    <row r="23" spans="1:7" x14ac:dyDescent="0.3">
      <c r="A23" s="276" t="s">
        <v>174</v>
      </c>
      <c r="C23" s="283"/>
      <c r="D23" s="283"/>
      <c r="E23" s="283"/>
      <c r="F23" s="283">
        <v>20000</v>
      </c>
    </row>
    <row r="24" spans="1:7" x14ac:dyDescent="0.3">
      <c r="A24" s="276" t="s">
        <v>180</v>
      </c>
      <c r="C24" s="283"/>
      <c r="D24" s="283"/>
      <c r="E24" s="283"/>
      <c r="F24" s="283">
        <v>50000</v>
      </c>
      <c r="G24" s="276" t="s">
        <v>168</v>
      </c>
    </row>
    <row r="25" spans="1:7" ht="15" thickBot="1" x14ac:dyDescent="0.35">
      <c r="A25" s="284" t="s">
        <v>22</v>
      </c>
      <c r="B25" s="284"/>
      <c r="C25" s="285"/>
      <c r="D25" s="285"/>
      <c r="E25" s="285"/>
      <c r="F25" s="285">
        <f>SUM(F23:F24)</f>
        <v>70000</v>
      </c>
    </row>
    <row r="26" spans="1:7" ht="15" thickTop="1" x14ac:dyDescent="0.3">
      <c r="C26" s="283"/>
      <c r="D26" s="283"/>
      <c r="E26" s="283"/>
      <c r="F26" s="283"/>
    </row>
    <row r="27" spans="1:7" x14ac:dyDescent="0.3">
      <c r="C27" s="283"/>
      <c r="D27" s="283"/>
      <c r="E27" s="283"/>
      <c r="F27" s="283"/>
    </row>
    <row r="28" spans="1:7" x14ac:dyDescent="0.3">
      <c r="A28" s="276" t="s">
        <v>181</v>
      </c>
      <c r="B28" s="276" t="s">
        <v>182</v>
      </c>
      <c r="C28" s="283"/>
      <c r="D28" s="283"/>
      <c r="E28" s="283"/>
      <c r="F28" s="283"/>
    </row>
    <row r="29" spans="1:7" x14ac:dyDescent="0.3">
      <c r="A29" s="276" t="s">
        <v>174</v>
      </c>
      <c r="B29" s="276">
        <v>1</v>
      </c>
      <c r="C29" s="283"/>
      <c r="D29" s="283"/>
      <c r="E29" s="283"/>
      <c r="F29" s="283">
        <f>E30+D31+D32+D33</f>
        <v>136500</v>
      </c>
    </row>
    <row r="30" spans="1:7" x14ac:dyDescent="0.3">
      <c r="A30" s="276" t="s">
        <v>183</v>
      </c>
      <c r="B30" s="276">
        <v>1</v>
      </c>
      <c r="C30" s="283">
        <v>48000</v>
      </c>
      <c r="D30" s="283"/>
      <c r="E30" s="283">
        <f>C30*(1+$B$47)</f>
        <v>62400</v>
      </c>
      <c r="F30" s="283"/>
    </row>
    <row r="31" spans="1:7" x14ac:dyDescent="0.3">
      <c r="A31" s="276" t="s">
        <v>184</v>
      </c>
      <c r="B31" s="276">
        <v>1</v>
      </c>
      <c r="C31" s="283">
        <v>22000</v>
      </c>
      <c r="D31" s="283">
        <f>C31*(1+$B$47)</f>
        <v>28600</v>
      </c>
      <c r="E31" s="283"/>
      <c r="F31" s="283"/>
    </row>
    <row r="32" spans="1:7" x14ac:dyDescent="0.3">
      <c r="A32" s="276" t="s">
        <v>185</v>
      </c>
      <c r="B32" s="276">
        <v>1</v>
      </c>
      <c r="C32" s="283">
        <v>20000</v>
      </c>
      <c r="D32" s="283">
        <f>C32*(1+$B$47)</f>
        <v>26000</v>
      </c>
      <c r="E32" s="283"/>
      <c r="F32" s="283"/>
    </row>
    <row r="33" spans="1:7" x14ac:dyDescent="0.3">
      <c r="A33" s="276" t="s">
        <v>186</v>
      </c>
      <c r="B33" s="276">
        <v>1</v>
      </c>
      <c r="C33" s="283">
        <v>15000</v>
      </c>
      <c r="D33" s="283">
        <f>C33*(1+$B$47)</f>
        <v>19500</v>
      </c>
      <c r="E33" s="283"/>
      <c r="F33" s="283"/>
    </row>
    <row r="34" spans="1:7" x14ac:dyDescent="0.3">
      <c r="A34" s="276" t="s">
        <v>187</v>
      </c>
      <c r="B34" s="276">
        <v>1</v>
      </c>
      <c r="C34" s="283">
        <v>107000</v>
      </c>
      <c r="D34" s="283">
        <f>C34*(1+$B$47)</f>
        <v>139100</v>
      </c>
      <c r="E34" s="283"/>
      <c r="F34" s="283">
        <f>D34</f>
        <v>139100</v>
      </c>
      <c r="G34" s="276" t="s">
        <v>168</v>
      </c>
    </row>
    <row r="35" spans="1:7" ht="15" thickBot="1" x14ac:dyDescent="0.35">
      <c r="A35" s="284" t="s">
        <v>22</v>
      </c>
      <c r="B35" s="284"/>
      <c r="C35" s="285"/>
      <c r="D35" s="285"/>
      <c r="E35" s="285"/>
      <c r="F35" s="285">
        <f>SUM(F29:F34)</f>
        <v>275600</v>
      </c>
    </row>
    <row r="36" spans="1:7" ht="15" thickTop="1" x14ac:dyDescent="0.3">
      <c r="C36" s="283"/>
      <c r="D36" s="283"/>
      <c r="E36" s="283"/>
      <c r="F36" s="283"/>
    </row>
    <row r="37" spans="1:7" x14ac:dyDescent="0.3">
      <c r="A37" s="276" t="s">
        <v>188</v>
      </c>
      <c r="C37" s="283"/>
      <c r="D37" s="283"/>
      <c r="E37" s="283"/>
      <c r="F37" s="283"/>
    </row>
    <row r="38" spans="1:7" x14ac:dyDescent="0.3">
      <c r="A38" s="276" t="s">
        <v>174</v>
      </c>
      <c r="B38" s="276">
        <v>1</v>
      </c>
      <c r="C38" s="283">
        <v>22000</v>
      </c>
      <c r="D38" s="283">
        <f>C38*(1+$B$47)</f>
        <v>28600</v>
      </c>
      <c r="E38" s="283"/>
      <c r="F38" s="283">
        <f>D38</f>
        <v>28600</v>
      </c>
    </row>
    <row r="39" spans="1:7" x14ac:dyDescent="0.3">
      <c r="A39" s="276" t="s">
        <v>189</v>
      </c>
      <c r="C39" s="283"/>
      <c r="D39" s="283"/>
      <c r="E39" s="283"/>
      <c r="F39" s="283">
        <v>0</v>
      </c>
      <c r="G39" s="276" t="s">
        <v>190</v>
      </c>
    </row>
    <row r="40" spans="1:7" ht="15" thickBot="1" x14ac:dyDescent="0.35">
      <c r="A40" s="284"/>
      <c r="B40" s="284"/>
      <c r="C40" s="285"/>
      <c r="D40" s="285"/>
      <c r="E40" s="285"/>
      <c r="F40" s="285">
        <f>SUM(F38:F39)</f>
        <v>28600</v>
      </c>
    </row>
    <row r="41" spans="1:7" ht="15" thickTop="1" x14ac:dyDescent="0.3">
      <c r="C41" s="283"/>
      <c r="D41" s="283"/>
      <c r="E41" s="283"/>
      <c r="F41" s="283"/>
    </row>
    <row r="42" spans="1:7" ht="15" thickBot="1" x14ac:dyDescent="0.35">
      <c r="A42" s="284" t="s">
        <v>191</v>
      </c>
      <c r="B42" s="284"/>
      <c r="C42" s="285"/>
      <c r="D42" s="285"/>
      <c r="E42" s="285"/>
      <c r="F42" s="285">
        <f>821000/2</f>
        <v>410500</v>
      </c>
    </row>
    <row r="43" spans="1:7" ht="15" thickTop="1" x14ac:dyDescent="0.3">
      <c r="C43" s="283"/>
      <c r="D43" s="283"/>
      <c r="E43" s="283"/>
      <c r="F43" s="283"/>
    </row>
    <row r="44" spans="1:7" ht="15" thickBot="1" x14ac:dyDescent="0.35">
      <c r="A44" s="288" t="s">
        <v>6</v>
      </c>
      <c r="B44" s="288"/>
      <c r="C44" s="288"/>
      <c r="D44" s="288"/>
      <c r="E44" s="288"/>
      <c r="F44" s="285">
        <f>F12+F20+F25+F40+F42</f>
        <v>887400</v>
      </c>
    </row>
    <row r="45" spans="1:7" ht="15" thickTop="1" x14ac:dyDescent="0.3">
      <c r="C45" s="283"/>
      <c r="D45" s="283"/>
      <c r="E45" s="283"/>
      <c r="F45" s="283"/>
    </row>
    <row r="46" spans="1:7" x14ac:dyDescent="0.3">
      <c r="C46" s="283"/>
      <c r="D46" s="283"/>
      <c r="E46" s="283"/>
      <c r="F46" s="283"/>
    </row>
    <row r="47" spans="1:7" x14ac:dyDescent="0.3">
      <c r="A47" s="276" t="s">
        <v>192</v>
      </c>
      <c r="B47" s="289">
        <f>6*5/100</f>
        <v>0.3</v>
      </c>
      <c r="C47" s="283"/>
      <c r="D47" s="283"/>
      <c r="E47" s="283"/>
      <c r="F47" s="283"/>
    </row>
    <row r="48" spans="1:7" x14ac:dyDescent="0.3">
      <c r="A48" s="276" t="s">
        <v>193</v>
      </c>
      <c r="B48" s="289">
        <v>0.5</v>
      </c>
      <c r="C48" s="283"/>
      <c r="D48" s="283"/>
      <c r="E48" s="283"/>
      <c r="F48" s="283"/>
    </row>
    <row r="50" spans="1:5" s="274" customFormat="1" x14ac:dyDescent="0.3">
      <c r="A50" s="274" t="s">
        <v>194</v>
      </c>
    </row>
    <row r="51" spans="1:5" ht="43.2" x14ac:dyDescent="0.3">
      <c r="A51" s="290" t="s">
        <v>195</v>
      </c>
      <c r="B51" s="291">
        <v>125000</v>
      </c>
    </row>
    <row r="52" spans="1:5" ht="15" thickBot="1" x14ac:dyDescent="0.35"/>
    <row r="53" spans="1:5" s="295" customFormat="1" ht="18.600000000000001" thickBot="1" x14ac:dyDescent="0.4">
      <c r="A53" s="292" t="s">
        <v>196</v>
      </c>
      <c r="B53" s="293"/>
      <c r="C53" s="293"/>
      <c r="D53" s="293"/>
      <c r="E53" s="294">
        <f>F44+B51</f>
        <v>1012400</v>
      </c>
    </row>
  </sheetData>
  <mergeCells count="1">
    <mergeCell ref="A44:E44"/>
  </mergeCells>
  <pageMargins left="0.75" right="0.75" top="1" bottom="1" header="0.5" footer="0.5"/>
  <pageSetup paperSize="9"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6"/>
  <sheetViews>
    <sheetView zoomScale="125" zoomScaleNormal="125" zoomScalePageLayoutView="125" workbookViewId="0">
      <selection activeCell="A16" sqref="A16"/>
    </sheetView>
  </sheetViews>
  <sheetFormatPr defaultColWidth="8.77734375" defaultRowHeight="14.4" x14ac:dyDescent="0.3"/>
  <cols>
    <col min="1" max="1" width="10.6640625" style="271" bestFit="1" customWidth="1"/>
    <col min="2" max="2" width="35" style="266" customWidth="1"/>
    <col min="3" max="3" width="13.109375" style="271" customWidth="1"/>
    <col min="4" max="4" width="8.77734375" style="271"/>
    <col min="5" max="5" width="12" style="271" customWidth="1"/>
    <col min="6" max="6" width="20.44140625" style="271" customWidth="1"/>
    <col min="7" max="7" width="17.44140625" style="372" customWidth="1"/>
    <col min="8" max="8" width="8.77734375" style="271"/>
    <col min="9" max="9" width="12" style="271" customWidth="1"/>
    <col min="10" max="10" width="20.44140625" style="271" customWidth="1"/>
    <col min="11" max="11" width="17.44140625" style="372" customWidth="1"/>
    <col min="12" max="12" width="8.77734375" style="271"/>
    <col min="13" max="13" width="12" style="271" customWidth="1"/>
    <col min="14" max="14" width="20.77734375" style="271" customWidth="1"/>
    <col min="15" max="15" width="17.44140625" style="372" customWidth="1"/>
    <col min="16" max="16" width="8.77734375" style="271"/>
    <col min="17" max="17" width="12" style="271" customWidth="1"/>
    <col min="18" max="18" width="20" style="271" customWidth="1"/>
    <col min="19" max="19" width="17.44140625" style="372" customWidth="1"/>
    <col min="20" max="20" width="8.77734375" style="271"/>
    <col min="21" max="21" width="12" style="271" customWidth="1"/>
    <col min="22" max="22" width="21" style="271" customWidth="1"/>
    <col min="23" max="23" width="17.44140625" style="372" customWidth="1"/>
    <col min="24" max="24" width="8.77734375" style="271"/>
    <col min="25" max="25" width="12" style="271" customWidth="1"/>
    <col min="26" max="26" width="20.44140625" style="271" customWidth="1"/>
    <col min="27" max="27" width="17.44140625" style="372" customWidth="1"/>
    <col min="28" max="28" width="8.77734375" style="271"/>
    <col min="29" max="29" width="12" style="271" customWidth="1"/>
    <col min="30" max="30" width="20.33203125" style="271" customWidth="1"/>
    <col min="31" max="31" width="17.44140625" style="372" customWidth="1"/>
    <col min="32" max="32" width="8.77734375" style="271"/>
    <col min="33" max="33" width="12" style="271" customWidth="1"/>
    <col min="34" max="34" width="18.44140625" style="270" customWidth="1"/>
    <col min="35" max="35" width="13.109375" style="372" customWidth="1"/>
    <col min="36" max="36" width="13.33203125" style="372" customWidth="1"/>
    <col min="37" max="37" width="12.77734375" style="372" customWidth="1"/>
    <col min="38" max="38" width="17.44140625" style="372" customWidth="1"/>
    <col min="39" max="39" width="12.77734375" style="372" customWidth="1"/>
    <col min="40" max="40" width="8.77734375" style="271"/>
    <col min="41" max="41" width="12" style="271" customWidth="1"/>
    <col min="42" max="42" width="18.77734375" style="271" customWidth="1"/>
    <col min="43" max="43" width="11.33203125" style="372" customWidth="1"/>
    <col min="44" max="45" width="8.77734375" style="271"/>
    <col min="46" max="46" width="13.77734375" style="271" customWidth="1"/>
    <col min="47" max="16384" width="8.77734375" style="271"/>
  </cols>
  <sheetData>
    <row r="1" spans="1:44" s="182" customFormat="1" ht="18" x14ac:dyDescent="0.35">
      <c r="A1" s="182" t="s">
        <v>197</v>
      </c>
      <c r="B1" s="296"/>
      <c r="G1" s="297"/>
      <c r="K1" s="297"/>
      <c r="O1" s="297"/>
      <c r="S1" s="297"/>
      <c r="W1" s="297"/>
      <c r="AA1" s="297"/>
      <c r="AE1" s="297"/>
      <c r="AH1" s="298"/>
      <c r="AI1" s="297"/>
      <c r="AJ1" s="297"/>
      <c r="AK1" s="297"/>
      <c r="AL1" s="297"/>
      <c r="AM1" s="297"/>
      <c r="AQ1" s="297"/>
    </row>
    <row r="2" spans="1:44" s="162" customFormat="1" ht="15.6" x14ac:dyDescent="0.3">
      <c r="A2" s="158" t="s">
        <v>86</v>
      </c>
      <c r="B2" s="159"/>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row>
    <row r="3" spans="1:44" s="165" customFormat="1" ht="15.6" x14ac:dyDescent="0.3">
      <c r="A3" s="163"/>
      <c r="B3" s="159" t="s">
        <v>198</v>
      </c>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row>
    <row r="4" spans="1:44" s="165" customFormat="1" ht="15.6" x14ac:dyDescent="0.3">
      <c r="A4" s="163"/>
      <c r="B4" s="159" t="s">
        <v>199</v>
      </c>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row>
    <row r="5" spans="1:44" s="165" customFormat="1" ht="15.6" x14ac:dyDescent="0.3">
      <c r="A5" s="163"/>
      <c r="B5" s="159" t="s">
        <v>200</v>
      </c>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row>
    <row r="6" spans="1:44" s="165" customFormat="1" ht="15.6" x14ac:dyDescent="0.3">
      <c r="A6" s="163"/>
      <c r="B6" s="159" t="s">
        <v>379</v>
      </c>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row>
    <row r="7" spans="1:44" s="165" customFormat="1" ht="15.6" x14ac:dyDescent="0.3">
      <c r="A7" s="163"/>
      <c r="B7" s="159" t="s">
        <v>201</v>
      </c>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row>
    <row r="8" spans="1:44" s="162" customFormat="1" ht="15.6" x14ac:dyDescent="0.3">
      <c r="A8" s="162" t="s">
        <v>91</v>
      </c>
      <c r="B8" s="299">
        <v>42296</v>
      </c>
      <c r="G8" s="300"/>
      <c r="K8" s="300"/>
      <c r="O8" s="300"/>
      <c r="S8" s="300"/>
      <c r="W8" s="300"/>
      <c r="AA8" s="300"/>
      <c r="AE8" s="300"/>
      <c r="AH8" s="301"/>
      <c r="AI8" s="300"/>
      <c r="AJ8" s="300"/>
      <c r="AK8" s="300"/>
      <c r="AL8" s="300"/>
      <c r="AM8" s="300"/>
      <c r="AQ8" s="300"/>
    </row>
    <row r="9" spans="1:44" s="173" customFormat="1" ht="21" x14ac:dyDescent="0.4">
      <c r="A9" s="174"/>
      <c r="B9" s="175"/>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row>
    <row r="10" spans="1:44" s="173" customFormat="1" ht="21.6" thickBot="1" x14ac:dyDescent="0.45">
      <c r="A10" s="174" t="s">
        <v>202</v>
      </c>
      <c r="B10" s="175"/>
      <c r="C10" s="175"/>
      <c r="D10" s="175"/>
      <c r="E10" s="175" t="s">
        <v>203</v>
      </c>
      <c r="F10" s="175"/>
      <c r="G10" s="175"/>
      <c r="H10" s="175"/>
      <c r="I10" s="175" t="s">
        <v>203</v>
      </c>
      <c r="J10" s="175"/>
      <c r="K10" s="175"/>
      <c r="L10" s="175"/>
      <c r="M10" s="175" t="s">
        <v>204</v>
      </c>
      <c r="N10" s="175"/>
      <c r="O10" s="175"/>
      <c r="P10" s="175"/>
      <c r="Q10" s="175" t="s">
        <v>205</v>
      </c>
      <c r="R10" s="175"/>
      <c r="S10" s="175"/>
      <c r="T10" s="175"/>
      <c r="U10" s="175" t="s">
        <v>206</v>
      </c>
      <c r="V10" s="175"/>
      <c r="W10" s="175"/>
      <c r="X10" s="175"/>
      <c r="Y10" s="175" t="s">
        <v>207</v>
      </c>
      <c r="Z10" s="175"/>
      <c r="AA10" s="175"/>
      <c r="AB10" s="175"/>
      <c r="AC10" s="175" t="s">
        <v>208</v>
      </c>
      <c r="AD10" s="175"/>
      <c r="AE10" s="175"/>
      <c r="AF10" s="175"/>
      <c r="AG10" s="175" t="s">
        <v>96</v>
      </c>
      <c r="AH10" s="175"/>
      <c r="AI10" s="175"/>
      <c r="AJ10" s="175"/>
      <c r="AK10" s="302" t="s">
        <v>96</v>
      </c>
      <c r="AL10" s="302"/>
      <c r="AM10" s="302"/>
      <c r="AO10" s="177" t="s">
        <v>209</v>
      </c>
    </row>
    <row r="11" spans="1:44" s="303" customFormat="1" ht="18.600000000000001" thickBot="1" x14ac:dyDescent="0.4">
      <c r="A11" s="178" t="s">
        <v>210</v>
      </c>
      <c r="B11" s="179"/>
      <c r="C11" s="180"/>
      <c r="E11" s="178" t="s">
        <v>211</v>
      </c>
      <c r="F11" s="179"/>
      <c r="G11" s="180"/>
      <c r="I11" s="178" t="s">
        <v>212</v>
      </c>
      <c r="J11" s="179"/>
      <c r="K11" s="180"/>
      <c r="M11" s="178" t="s">
        <v>213</v>
      </c>
      <c r="N11" s="179"/>
      <c r="O11" s="180"/>
      <c r="Q11" s="178" t="s">
        <v>214</v>
      </c>
      <c r="R11" s="179"/>
      <c r="S11" s="180"/>
      <c r="U11" s="178" t="s">
        <v>215</v>
      </c>
      <c r="V11" s="179"/>
      <c r="W11" s="180"/>
      <c r="Y11" s="178" t="s">
        <v>216</v>
      </c>
      <c r="Z11" s="179"/>
      <c r="AA11" s="180"/>
      <c r="AC11" s="178" t="s">
        <v>217</v>
      </c>
      <c r="AD11" s="179"/>
      <c r="AE11" s="180"/>
      <c r="AG11" s="178" t="s">
        <v>218</v>
      </c>
      <c r="AH11" s="179"/>
      <c r="AI11" s="180"/>
      <c r="AJ11" s="183"/>
      <c r="AK11" s="304" t="s">
        <v>219</v>
      </c>
      <c r="AL11" s="305"/>
      <c r="AM11" s="306"/>
      <c r="AO11" s="178" t="s">
        <v>220</v>
      </c>
      <c r="AP11" s="179"/>
      <c r="AQ11" s="180"/>
    </row>
    <row r="12" spans="1:44" s="307" customFormat="1" ht="16.2" thickBot="1" x14ac:dyDescent="0.35">
      <c r="A12" s="184" t="s">
        <v>59</v>
      </c>
      <c r="B12" s="185" t="s">
        <v>111</v>
      </c>
      <c r="C12" s="185" t="s">
        <v>63</v>
      </c>
      <c r="E12" s="184" t="s">
        <v>59</v>
      </c>
      <c r="F12" s="185" t="s">
        <v>111</v>
      </c>
      <c r="G12" s="308" t="s">
        <v>63</v>
      </c>
      <c r="I12" s="184" t="s">
        <v>59</v>
      </c>
      <c r="J12" s="185" t="s">
        <v>111</v>
      </c>
      <c r="K12" s="308" t="s">
        <v>63</v>
      </c>
      <c r="M12" s="309" t="s">
        <v>59</v>
      </c>
      <c r="N12" s="310" t="s">
        <v>111</v>
      </c>
      <c r="O12" s="311" t="s">
        <v>63</v>
      </c>
      <c r="Q12" s="184" t="s">
        <v>59</v>
      </c>
      <c r="R12" s="185" t="s">
        <v>111</v>
      </c>
      <c r="S12" s="308" t="s">
        <v>63</v>
      </c>
      <c r="U12" s="184" t="s">
        <v>59</v>
      </c>
      <c r="V12" s="185" t="s">
        <v>111</v>
      </c>
      <c r="W12" s="308" t="s">
        <v>63</v>
      </c>
      <c r="Y12" s="184" t="s">
        <v>59</v>
      </c>
      <c r="Z12" s="185" t="s">
        <v>111</v>
      </c>
      <c r="AA12" s="308" t="s">
        <v>63</v>
      </c>
      <c r="AC12" s="184" t="s">
        <v>59</v>
      </c>
      <c r="AD12" s="185" t="s">
        <v>111</v>
      </c>
      <c r="AE12" s="308" t="s">
        <v>63</v>
      </c>
      <c r="AG12" s="184" t="s">
        <v>59</v>
      </c>
      <c r="AH12" s="185" t="s">
        <v>111</v>
      </c>
      <c r="AI12" s="308" t="s">
        <v>63</v>
      </c>
      <c r="AJ12" s="312"/>
      <c r="AK12" s="313" t="s">
        <v>59</v>
      </c>
      <c r="AL12" s="314" t="s">
        <v>111</v>
      </c>
      <c r="AM12" s="315" t="s">
        <v>63</v>
      </c>
      <c r="AO12" s="184" t="s">
        <v>59</v>
      </c>
      <c r="AP12" s="185" t="s">
        <v>111</v>
      </c>
      <c r="AQ12" s="308" t="s">
        <v>63</v>
      </c>
    </row>
    <row r="13" spans="1:44" s="323" customFormat="1" ht="72" x14ac:dyDescent="0.3">
      <c r="A13" s="213"/>
      <c r="B13" s="236" t="s">
        <v>221</v>
      </c>
      <c r="C13" s="198">
        <v>40000</v>
      </c>
      <c r="D13" s="201"/>
      <c r="E13" s="213"/>
      <c r="F13" s="203" t="s">
        <v>222</v>
      </c>
      <c r="G13" s="192">
        <v>5000</v>
      </c>
      <c r="H13" s="201"/>
      <c r="I13" s="213"/>
      <c r="J13" s="208" t="s">
        <v>223</v>
      </c>
      <c r="K13" s="209">
        <v>15000</v>
      </c>
      <c r="L13" s="201"/>
      <c r="M13" s="213"/>
      <c r="N13" s="316" t="s">
        <v>224</v>
      </c>
      <c r="O13" s="317">
        <v>20000</v>
      </c>
      <c r="P13" s="201"/>
      <c r="Q13" s="213"/>
      <c r="R13" s="318" t="s">
        <v>225</v>
      </c>
      <c r="S13" s="319">
        <v>20000</v>
      </c>
      <c r="T13" s="201"/>
      <c r="U13" s="213"/>
      <c r="V13" s="203" t="s">
        <v>226</v>
      </c>
      <c r="W13" s="192">
        <v>0</v>
      </c>
      <c r="X13" s="201"/>
      <c r="Y13" s="213"/>
      <c r="Z13" s="203" t="s">
        <v>227</v>
      </c>
      <c r="AA13" s="192">
        <v>5000</v>
      </c>
      <c r="AB13" s="201"/>
      <c r="AC13" s="213"/>
      <c r="AD13" s="203" t="s">
        <v>228</v>
      </c>
      <c r="AE13" s="192">
        <v>70000</v>
      </c>
      <c r="AF13" s="201"/>
      <c r="AG13" s="213"/>
      <c r="AH13" s="203" t="s">
        <v>229</v>
      </c>
      <c r="AI13" s="192">
        <v>30000</v>
      </c>
      <c r="AJ13" s="199"/>
      <c r="AK13" s="320"/>
      <c r="AL13" s="321" t="s">
        <v>229</v>
      </c>
      <c r="AM13" s="322">
        <v>5000</v>
      </c>
      <c r="AN13" s="201"/>
      <c r="AO13" s="213"/>
      <c r="AP13" s="203" t="s">
        <v>230</v>
      </c>
      <c r="AQ13" s="192">
        <v>8000</v>
      </c>
      <c r="AR13" s="201"/>
    </row>
    <row r="14" spans="1:44" s="323" customFormat="1" ht="72" x14ac:dyDescent="0.3">
      <c r="A14" s="215"/>
      <c r="B14" s="226" t="s">
        <v>231</v>
      </c>
      <c r="C14" s="192">
        <v>12000</v>
      </c>
      <c r="D14" s="201"/>
      <c r="E14" s="213"/>
      <c r="F14" s="203" t="s">
        <v>114</v>
      </c>
      <c r="G14" s="192">
        <v>20000</v>
      </c>
      <c r="H14" s="201"/>
      <c r="I14" s="213"/>
      <c r="J14" s="203" t="s">
        <v>232</v>
      </c>
      <c r="K14" s="192">
        <v>30000</v>
      </c>
      <c r="L14" s="201"/>
      <c r="M14" s="213"/>
      <c r="N14" s="316" t="s">
        <v>233</v>
      </c>
      <c r="O14" s="317">
        <v>20000</v>
      </c>
      <c r="P14" s="201"/>
      <c r="Q14" s="213"/>
      <c r="R14" s="324" t="s">
        <v>234</v>
      </c>
      <c r="S14" s="229">
        <v>3000</v>
      </c>
      <c r="T14" s="201"/>
      <c r="U14" s="213"/>
      <c r="V14" s="203" t="s">
        <v>235</v>
      </c>
      <c r="W14" s="192">
        <v>10000</v>
      </c>
      <c r="X14" s="201"/>
      <c r="Y14" s="213"/>
      <c r="Z14" s="203"/>
      <c r="AA14" s="192"/>
      <c r="AB14" s="201"/>
      <c r="AC14" s="213"/>
      <c r="AD14" s="203" t="s">
        <v>236</v>
      </c>
      <c r="AE14" s="192">
        <v>0</v>
      </c>
      <c r="AF14" s="201"/>
      <c r="AG14" s="213"/>
      <c r="AH14" s="203"/>
      <c r="AI14" s="192"/>
      <c r="AJ14" s="199"/>
      <c r="AK14" s="325"/>
      <c r="AL14" s="326" t="s">
        <v>237</v>
      </c>
      <c r="AM14" s="327">
        <v>10000</v>
      </c>
      <c r="AN14" s="201"/>
      <c r="AO14" s="213"/>
      <c r="AP14" s="203" t="s">
        <v>238</v>
      </c>
      <c r="AQ14" s="192">
        <v>1500</v>
      </c>
      <c r="AR14" s="201"/>
    </row>
    <row r="15" spans="1:44" s="323" customFormat="1" ht="72" x14ac:dyDescent="0.3">
      <c r="A15" s="215"/>
      <c r="B15" s="226" t="s">
        <v>239</v>
      </c>
      <c r="C15" s="192">
        <v>15000</v>
      </c>
      <c r="D15" s="201"/>
      <c r="E15" s="213"/>
      <c r="F15" s="203" t="s">
        <v>240</v>
      </c>
      <c r="G15" s="192">
        <v>0</v>
      </c>
      <c r="H15" s="201"/>
      <c r="I15" s="213"/>
      <c r="J15" s="203" t="s">
        <v>241</v>
      </c>
      <c r="K15" s="192">
        <v>3000</v>
      </c>
      <c r="L15" s="201"/>
      <c r="M15" s="213"/>
      <c r="N15" s="203" t="s">
        <v>242</v>
      </c>
      <c r="O15" s="192">
        <v>7000</v>
      </c>
      <c r="P15" s="201"/>
      <c r="Q15" s="213"/>
      <c r="R15" s="328" t="s">
        <v>243</v>
      </c>
      <c r="S15" s="329">
        <v>4000</v>
      </c>
      <c r="T15" s="201"/>
      <c r="U15" s="213"/>
      <c r="V15" s="203" t="s">
        <v>244</v>
      </c>
      <c r="W15" s="192">
        <v>5000</v>
      </c>
      <c r="X15" s="201"/>
      <c r="Y15" s="213"/>
      <c r="Z15" s="203"/>
      <c r="AA15" s="192"/>
      <c r="AB15" s="201"/>
      <c r="AC15" s="213"/>
      <c r="AD15" s="203" t="s">
        <v>245</v>
      </c>
      <c r="AE15" s="192">
        <v>0</v>
      </c>
      <c r="AF15" s="201"/>
      <c r="AG15" s="213"/>
      <c r="AH15" s="203"/>
      <c r="AI15" s="192"/>
      <c r="AJ15" s="199"/>
      <c r="AK15" s="325"/>
      <c r="AL15" s="326" t="s">
        <v>246</v>
      </c>
      <c r="AM15" s="327">
        <v>10000</v>
      </c>
      <c r="AN15" s="201"/>
      <c r="AO15" s="213"/>
      <c r="AP15" s="203" t="s">
        <v>114</v>
      </c>
      <c r="AQ15" s="192">
        <v>3000</v>
      </c>
      <c r="AR15" s="201"/>
    </row>
    <row r="16" spans="1:44" s="323" customFormat="1" ht="28.8" x14ac:dyDescent="0.3">
      <c r="A16" s="215"/>
      <c r="B16" s="330" t="s">
        <v>247</v>
      </c>
      <c r="C16" s="192">
        <v>87000</v>
      </c>
      <c r="D16" s="201"/>
      <c r="E16" s="213"/>
      <c r="F16" s="203" t="s">
        <v>248</v>
      </c>
      <c r="G16" s="192">
        <v>20000</v>
      </c>
      <c r="H16" s="201"/>
      <c r="I16" s="213"/>
      <c r="J16" s="203" t="s">
        <v>114</v>
      </c>
      <c r="K16" s="192">
        <v>10000</v>
      </c>
      <c r="L16" s="201"/>
      <c r="M16" s="213"/>
      <c r="N16" s="203" t="s">
        <v>249</v>
      </c>
      <c r="O16" s="192">
        <v>5000</v>
      </c>
      <c r="P16" s="201"/>
      <c r="Q16" s="213"/>
      <c r="R16" s="232"/>
      <c r="S16" s="319"/>
      <c r="T16" s="201"/>
      <c r="U16" s="213"/>
      <c r="V16" s="203" t="s">
        <v>250</v>
      </c>
      <c r="W16" s="192">
        <v>5000</v>
      </c>
      <c r="X16" s="201"/>
      <c r="Y16" s="213"/>
      <c r="Z16" s="203"/>
      <c r="AA16" s="192"/>
      <c r="AB16" s="201"/>
      <c r="AC16" s="213"/>
      <c r="AD16" s="203"/>
      <c r="AE16" s="192"/>
      <c r="AF16" s="201"/>
      <c r="AG16" s="213"/>
      <c r="AH16" s="203"/>
      <c r="AI16" s="192"/>
      <c r="AJ16" s="199"/>
      <c r="AK16" s="325"/>
      <c r="AL16" s="326"/>
      <c r="AM16" s="327"/>
      <c r="AN16" s="201"/>
      <c r="AO16" s="213"/>
      <c r="AP16" s="203"/>
      <c r="AQ16" s="192"/>
      <c r="AR16" s="201"/>
    </row>
    <row r="17" spans="1:44" s="323" customFormat="1" ht="28.8" x14ac:dyDescent="0.3">
      <c r="A17" s="215"/>
      <c r="B17" s="331" t="s">
        <v>251</v>
      </c>
      <c r="C17" s="192"/>
      <c r="D17" s="201"/>
      <c r="E17" s="213"/>
      <c r="F17" s="203"/>
      <c r="G17" s="192"/>
      <c r="H17" s="201"/>
      <c r="I17" s="213"/>
      <c r="J17" s="203" t="s">
        <v>252</v>
      </c>
      <c r="K17" s="192">
        <v>20000</v>
      </c>
      <c r="L17" s="201"/>
      <c r="M17" s="213"/>
      <c r="N17" s="203" t="s">
        <v>253</v>
      </c>
      <c r="O17" s="192">
        <v>2000</v>
      </c>
      <c r="P17" s="201"/>
      <c r="Q17" s="213"/>
      <c r="R17" s="232"/>
      <c r="S17" s="207"/>
      <c r="T17" s="201"/>
      <c r="U17" s="213"/>
      <c r="V17" s="203"/>
      <c r="W17" s="192"/>
      <c r="X17" s="201"/>
      <c r="Y17" s="213"/>
      <c r="Z17" s="203"/>
      <c r="AA17" s="192"/>
      <c r="AB17" s="201"/>
      <c r="AC17" s="213"/>
      <c r="AD17" s="203"/>
      <c r="AE17" s="192"/>
      <c r="AF17" s="201"/>
      <c r="AG17" s="213"/>
      <c r="AH17" s="203"/>
      <c r="AI17" s="192"/>
      <c r="AJ17" s="199"/>
      <c r="AK17" s="325"/>
      <c r="AL17" s="326"/>
      <c r="AM17" s="327"/>
      <c r="AN17" s="201"/>
      <c r="AO17" s="213"/>
      <c r="AP17" s="203"/>
      <c r="AQ17" s="192"/>
      <c r="AR17" s="201"/>
    </row>
    <row r="18" spans="1:44" s="323" customFormat="1" ht="28.8" x14ac:dyDescent="0.3">
      <c r="A18" s="213"/>
      <c r="B18" s="331" t="s">
        <v>254</v>
      </c>
      <c r="C18" s="192">
        <v>40000</v>
      </c>
      <c r="D18" s="201"/>
      <c r="E18" s="213"/>
      <c r="F18" s="203"/>
      <c r="G18" s="192"/>
      <c r="H18" s="201"/>
      <c r="I18" s="213"/>
      <c r="J18" s="203" t="s">
        <v>255</v>
      </c>
      <c r="K18" s="192">
        <v>0</v>
      </c>
      <c r="L18" s="201"/>
      <c r="M18" s="213"/>
      <c r="N18" s="203" t="s">
        <v>256</v>
      </c>
      <c r="O18" s="192">
        <v>15000</v>
      </c>
      <c r="P18" s="201"/>
      <c r="Q18" s="213"/>
      <c r="R18" s="232"/>
      <c r="S18" s="207"/>
      <c r="T18" s="201"/>
      <c r="U18" s="213"/>
      <c r="V18" s="203"/>
      <c r="W18" s="192"/>
      <c r="X18" s="201"/>
      <c r="Y18" s="213"/>
      <c r="Z18" s="203"/>
      <c r="AA18" s="192"/>
      <c r="AB18" s="201"/>
      <c r="AC18" s="213"/>
      <c r="AD18" s="203"/>
      <c r="AE18" s="192"/>
      <c r="AF18" s="201"/>
      <c r="AG18" s="213"/>
      <c r="AH18" s="203"/>
      <c r="AI18" s="192"/>
      <c r="AJ18" s="199"/>
      <c r="AK18" s="325"/>
      <c r="AL18" s="326"/>
      <c r="AM18" s="327"/>
      <c r="AN18" s="201"/>
      <c r="AO18" s="213"/>
      <c r="AP18" s="203"/>
      <c r="AQ18" s="192"/>
      <c r="AR18" s="201"/>
    </row>
    <row r="19" spans="1:44" s="323" customFormat="1" x14ac:dyDescent="0.3">
      <c r="A19" s="213"/>
      <c r="B19" s="236" t="s">
        <v>257</v>
      </c>
      <c r="C19" s="192">
        <v>25000</v>
      </c>
      <c r="D19" s="201"/>
      <c r="E19" s="213"/>
      <c r="F19" s="203"/>
      <c r="G19" s="192"/>
      <c r="H19" s="201"/>
      <c r="I19" s="213"/>
      <c r="J19" s="203"/>
      <c r="K19" s="192"/>
      <c r="L19" s="201"/>
      <c r="M19" s="213"/>
      <c r="N19" s="203" t="s">
        <v>258</v>
      </c>
      <c r="O19" s="192">
        <v>10000</v>
      </c>
      <c r="P19" s="201"/>
      <c r="Q19" s="213"/>
      <c r="R19" s="232"/>
      <c r="S19" s="207"/>
      <c r="T19" s="201"/>
      <c r="U19" s="213"/>
      <c r="V19" s="203"/>
      <c r="W19" s="192"/>
      <c r="X19" s="201"/>
      <c r="Y19" s="213"/>
      <c r="Z19" s="203"/>
      <c r="AA19" s="192"/>
      <c r="AB19" s="201"/>
      <c r="AC19" s="213"/>
      <c r="AD19" s="203"/>
      <c r="AE19" s="192"/>
      <c r="AF19" s="201"/>
      <c r="AG19" s="213"/>
      <c r="AH19" s="203"/>
      <c r="AI19" s="192"/>
      <c r="AJ19" s="199"/>
      <c r="AK19" s="325"/>
      <c r="AL19" s="326"/>
      <c r="AM19" s="327"/>
      <c r="AN19" s="201"/>
      <c r="AO19" s="213"/>
      <c r="AP19" s="203"/>
      <c r="AQ19" s="192"/>
      <c r="AR19" s="201"/>
    </row>
    <row r="20" spans="1:44" s="323" customFormat="1" x14ac:dyDescent="0.3">
      <c r="A20" s="210"/>
      <c r="B20" s="193" t="s">
        <v>259</v>
      </c>
      <c r="C20" s="222">
        <f>9000</f>
        <v>9000</v>
      </c>
      <c r="D20" s="201"/>
      <c r="E20" s="213"/>
      <c r="F20" s="203"/>
      <c r="G20" s="192"/>
      <c r="H20" s="201"/>
      <c r="I20" s="213"/>
      <c r="J20" s="203"/>
      <c r="K20" s="192"/>
      <c r="L20" s="201"/>
      <c r="M20" s="213"/>
      <c r="N20" s="203"/>
      <c r="O20" s="192"/>
      <c r="P20" s="201"/>
      <c r="Q20" s="213"/>
      <c r="R20" s="232"/>
      <c r="S20" s="207"/>
      <c r="T20" s="201"/>
      <c r="U20" s="213"/>
      <c r="V20" s="203"/>
      <c r="W20" s="192"/>
      <c r="X20" s="201"/>
      <c r="Y20" s="213"/>
      <c r="Z20" s="203"/>
      <c r="AA20" s="192"/>
      <c r="AB20" s="201"/>
      <c r="AC20" s="213"/>
      <c r="AD20" s="203"/>
      <c r="AE20" s="192"/>
      <c r="AF20" s="201"/>
      <c r="AG20" s="232"/>
      <c r="AH20" s="203"/>
      <c r="AI20" s="192"/>
      <c r="AJ20" s="199"/>
      <c r="AK20" s="332"/>
      <c r="AL20" s="326"/>
      <c r="AM20" s="327"/>
      <c r="AN20" s="201"/>
      <c r="AO20" s="213"/>
      <c r="AP20" s="203"/>
      <c r="AQ20" s="192"/>
      <c r="AR20" s="201"/>
    </row>
    <row r="21" spans="1:44" s="323" customFormat="1" x14ac:dyDescent="0.3">
      <c r="A21" s="213"/>
      <c r="B21" s="203" t="s">
        <v>260</v>
      </c>
      <c r="C21" s="192"/>
      <c r="D21" s="201"/>
      <c r="E21" s="232"/>
      <c r="F21" s="203"/>
      <c r="G21" s="192"/>
      <c r="H21" s="201"/>
      <c r="I21" s="232"/>
      <c r="J21" s="203"/>
      <c r="K21" s="192"/>
      <c r="L21" s="201"/>
      <c r="M21" s="215"/>
      <c r="N21" s="203"/>
      <c r="O21" s="192"/>
      <c r="P21" s="201"/>
      <c r="Q21" s="232"/>
      <c r="R21" s="232"/>
      <c r="S21" s="207"/>
      <c r="T21" s="201"/>
      <c r="U21" s="232"/>
      <c r="V21" s="203"/>
      <c r="W21" s="192"/>
      <c r="X21" s="201"/>
      <c r="Y21" s="232"/>
      <c r="Z21" s="203"/>
      <c r="AA21" s="192"/>
      <c r="AB21" s="201"/>
      <c r="AC21" s="232"/>
      <c r="AD21" s="203"/>
      <c r="AE21" s="192"/>
      <c r="AF21" s="201"/>
      <c r="AG21" s="232"/>
      <c r="AH21" s="203"/>
      <c r="AI21" s="192"/>
      <c r="AJ21" s="199"/>
      <c r="AK21" s="332"/>
      <c r="AL21" s="326"/>
      <c r="AM21" s="327"/>
      <c r="AN21" s="201"/>
      <c r="AO21" s="232"/>
      <c r="AP21" s="203"/>
      <c r="AQ21" s="192"/>
      <c r="AR21" s="201"/>
    </row>
    <row r="22" spans="1:44" s="323" customFormat="1" x14ac:dyDescent="0.3">
      <c r="A22" s="215"/>
      <c r="B22" s="203" t="s">
        <v>261</v>
      </c>
      <c r="C22" s="192">
        <v>80000</v>
      </c>
      <c r="D22" s="201"/>
      <c r="E22" s="232"/>
      <c r="F22" s="203"/>
      <c r="G22" s="192"/>
      <c r="H22" s="201"/>
      <c r="I22" s="232"/>
      <c r="J22" s="203"/>
      <c r="K22" s="192"/>
      <c r="L22" s="201"/>
      <c r="M22" s="215"/>
      <c r="N22" s="203"/>
      <c r="O22" s="192"/>
      <c r="P22" s="201"/>
      <c r="Q22" s="232"/>
      <c r="R22" s="232"/>
      <c r="S22" s="207"/>
      <c r="T22" s="201"/>
      <c r="U22" s="232"/>
      <c r="V22" s="203"/>
      <c r="W22" s="192"/>
      <c r="X22" s="201"/>
      <c r="Y22" s="232"/>
      <c r="Z22" s="203"/>
      <c r="AA22" s="192"/>
      <c r="AB22" s="201"/>
      <c r="AC22" s="232"/>
      <c r="AD22" s="203"/>
      <c r="AE22" s="192"/>
      <c r="AF22" s="201"/>
      <c r="AG22" s="232"/>
      <c r="AH22" s="203"/>
      <c r="AI22" s="192"/>
      <c r="AJ22" s="199"/>
      <c r="AK22" s="332"/>
      <c r="AL22" s="326"/>
      <c r="AM22" s="327"/>
      <c r="AN22" s="201"/>
      <c r="AO22" s="232"/>
      <c r="AP22" s="203"/>
      <c r="AQ22" s="192"/>
      <c r="AR22" s="201"/>
    </row>
    <row r="23" spans="1:44" s="323" customFormat="1" x14ac:dyDescent="0.3">
      <c r="A23" s="213"/>
      <c r="B23" s="203" t="s">
        <v>262</v>
      </c>
      <c r="C23" s="192">
        <v>5000</v>
      </c>
      <c r="D23" s="201"/>
      <c r="E23" s="232"/>
      <c r="F23" s="203"/>
      <c r="G23" s="192"/>
      <c r="H23" s="201"/>
      <c r="I23" s="232"/>
      <c r="J23" s="203"/>
      <c r="K23" s="192"/>
      <c r="L23" s="201"/>
      <c r="M23" s="215"/>
      <c r="N23" s="203"/>
      <c r="O23" s="192"/>
      <c r="P23" s="201"/>
      <c r="Q23" s="232"/>
      <c r="R23" s="232"/>
      <c r="S23" s="207"/>
      <c r="T23" s="201"/>
      <c r="U23" s="232"/>
      <c r="V23" s="203"/>
      <c r="W23" s="192"/>
      <c r="X23" s="201"/>
      <c r="Y23" s="232"/>
      <c r="Z23" s="203"/>
      <c r="AA23" s="192"/>
      <c r="AB23" s="201"/>
      <c r="AC23" s="232"/>
      <c r="AD23" s="203"/>
      <c r="AE23" s="192"/>
      <c r="AF23" s="201"/>
      <c r="AG23" s="232"/>
      <c r="AH23" s="203"/>
      <c r="AI23" s="192"/>
      <c r="AJ23" s="199"/>
      <c r="AK23" s="332"/>
      <c r="AL23" s="326"/>
      <c r="AM23" s="327"/>
      <c r="AN23" s="201"/>
      <c r="AO23" s="232"/>
      <c r="AP23" s="203"/>
      <c r="AQ23" s="192"/>
      <c r="AR23" s="201"/>
    </row>
    <row r="24" spans="1:44" s="323" customFormat="1" x14ac:dyDescent="0.3">
      <c r="A24" s="213"/>
      <c r="B24" s="203" t="s">
        <v>263</v>
      </c>
      <c r="C24" s="192">
        <f>9000</f>
        <v>9000</v>
      </c>
      <c r="D24" s="201"/>
      <c r="E24" s="232"/>
      <c r="F24" s="203"/>
      <c r="G24" s="192"/>
      <c r="H24" s="201"/>
      <c r="I24" s="232"/>
      <c r="J24" s="203"/>
      <c r="K24" s="192"/>
      <c r="L24" s="201"/>
      <c r="M24" s="232"/>
      <c r="N24" s="203"/>
      <c r="O24" s="192"/>
      <c r="P24" s="201"/>
      <c r="Q24" s="232"/>
      <c r="R24" s="232"/>
      <c r="S24" s="207"/>
      <c r="T24" s="201"/>
      <c r="U24" s="232"/>
      <c r="V24" s="203"/>
      <c r="W24" s="192"/>
      <c r="X24" s="201"/>
      <c r="Y24" s="232"/>
      <c r="Z24" s="203"/>
      <c r="AA24" s="192"/>
      <c r="AB24" s="201"/>
      <c r="AC24" s="232"/>
      <c r="AD24" s="203"/>
      <c r="AE24" s="192"/>
      <c r="AF24" s="201"/>
      <c r="AG24" s="232"/>
      <c r="AH24" s="203"/>
      <c r="AI24" s="192"/>
      <c r="AJ24" s="199"/>
      <c r="AK24" s="332"/>
      <c r="AL24" s="326"/>
      <c r="AM24" s="327"/>
      <c r="AN24" s="201"/>
      <c r="AO24" s="232"/>
      <c r="AP24" s="203"/>
      <c r="AQ24" s="192"/>
      <c r="AR24" s="201"/>
    </row>
    <row r="25" spans="1:44" s="323" customFormat="1" ht="28.8" x14ac:dyDescent="0.3">
      <c r="A25" s="333"/>
      <c r="B25" s="334" t="s">
        <v>264</v>
      </c>
      <c r="C25" s="335">
        <v>0</v>
      </c>
      <c r="D25" s="201"/>
      <c r="E25" s="336"/>
      <c r="F25" s="334"/>
      <c r="G25" s="335"/>
      <c r="H25" s="201"/>
      <c r="I25" s="336"/>
      <c r="J25" s="334"/>
      <c r="K25" s="335"/>
      <c r="L25" s="201"/>
      <c r="M25" s="336"/>
      <c r="N25" s="334"/>
      <c r="O25" s="335"/>
      <c r="P25" s="201"/>
      <c r="Q25" s="336"/>
      <c r="R25" s="336"/>
      <c r="S25" s="337"/>
      <c r="T25" s="201"/>
      <c r="U25" s="336"/>
      <c r="V25" s="334"/>
      <c r="W25" s="335"/>
      <c r="X25" s="201"/>
      <c r="Y25" s="336"/>
      <c r="Z25" s="334"/>
      <c r="AA25" s="335"/>
      <c r="AB25" s="201"/>
      <c r="AC25" s="336"/>
      <c r="AD25" s="334"/>
      <c r="AE25" s="335"/>
      <c r="AF25" s="201"/>
      <c r="AG25" s="336"/>
      <c r="AH25" s="334"/>
      <c r="AI25" s="335"/>
      <c r="AJ25" s="199"/>
      <c r="AK25" s="328"/>
      <c r="AL25" s="338"/>
      <c r="AM25" s="339"/>
      <c r="AN25" s="201"/>
      <c r="AO25" s="336"/>
      <c r="AP25" s="334"/>
      <c r="AQ25" s="335"/>
      <c r="AR25" s="201"/>
    </row>
    <row r="26" spans="1:44" s="323" customFormat="1" x14ac:dyDescent="0.3">
      <c r="A26" s="333"/>
      <c r="B26" s="334" t="s">
        <v>265</v>
      </c>
      <c r="C26" s="335">
        <v>50000</v>
      </c>
      <c r="D26" s="201"/>
      <c r="E26" s="336"/>
      <c r="F26" s="334"/>
      <c r="G26" s="335"/>
      <c r="H26" s="201"/>
      <c r="I26" s="336"/>
      <c r="J26" s="334"/>
      <c r="K26" s="335"/>
      <c r="L26" s="201"/>
      <c r="M26" s="336"/>
      <c r="N26" s="334"/>
      <c r="O26" s="335"/>
      <c r="P26" s="201"/>
      <c r="Q26" s="336"/>
      <c r="R26" s="336"/>
      <c r="S26" s="337"/>
      <c r="T26" s="201"/>
      <c r="U26" s="336"/>
      <c r="V26" s="334"/>
      <c r="W26" s="335"/>
      <c r="X26" s="201"/>
      <c r="Y26" s="336"/>
      <c r="Z26" s="334"/>
      <c r="AA26" s="335"/>
      <c r="AB26" s="201"/>
      <c r="AC26" s="336"/>
      <c r="AD26" s="334"/>
      <c r="AE26" s="335"/>
      <c r="AF26" s="201"/>
      <c r="AG26" s="336"/>
      <c r="AH26" s="334"/>
      <c r="AI26" s="335"/>
      <c r="AJ26" s="199"/>
      <c r="AK26" s="340"/>
      <c r="AL26" s="341"/>
      <c r="AM26" s="342"/>
      <c r="AN26" s="201"/>
      <c r="AO26" s="336"/>
      <c r="AP26" s="334"/>
      <c r="AQ26" s="335"/>
      <c r="AR26" s="201"/>
    </row>
    <row r="27" spans="1:44" s="323" customFormat="1" x14ac:dyDescent="0.3">
      <c r="A27" s="333"/>
      <c r="B27" s="193" t="s">
        <v>266</v>
      </c>
      <c r="C27" s="222">
        <v>40000</v>
      </c>
      <c r="D27" s="201"/>
      <c r="E27" s="336"/>
      <c r="F27" s="334"/>
      <c r="G27" s="335"/>
      <c r="H27" s="201"/>
      <c r="I27" s="336"/>
      <c r="J27" s="334"/>
      <c r="K27" s="335"/>
      <c r="L27" s="201"/>
      <c r="M27" s="336"/>
      <c r="N27" s="334"/>
      <c r="O27" s="335"/>
      <c r="P27" s="201"/>
      <c r="Q27" s="336"/>
      <c r="R27" s="336"/>
      <c r="S27" s="337"/>
      <c r="T27" s="201"/>
      <c r="U27" s="336"/>
      <c r="V27" s="334"/>
      <c r="W27" s="335"/>
      <c r="X27" s="201"/>
      <c r="Y27" s="336"/>
      <c r="Z27" s="334"/>
      <c r="AA27" s="335"/>
      <c r="AB27" s="201"/>
      <c r="AC27" s="336"/>
      <c r="AD27" s="334"/>
      <c r="AE27" s="335"/>
      <c r="AF27" s="201"/>
      <c r="AG27" s="336"/>
      <c r="AH27" s="334"/>
      <c r="AI27" s="335"/>
      <c r="AJ27" s="199"/>
      <c r="AK27" s="340"/>
      <c r="AL27" s="341"/>
      <c r="AM27" s="342"/>
      <c r="AN27" s="201"/>
      <c r="AO27" s="336"/>
      <c r="AP27" s="334"/>
      <c r="AQ27" s="335"/>
      <c r="AR27" s="201"/>
    </row>
    <row r="28" spans="1:44" s="323" customFormat="1" x14ac:dyDescent="0.3">
      <c r="A28" s="333"/>
      <c r="B28" s="343" t="s">
        <v>267</v>
      </c>
      <c r="C28" s="344">
        <v>20000</v>
      </c>
      <c r="D28" s="201"/>
      <c r="E28" s="336"/>
      <c r="F28" s="334"/>
      <c r="G28" s="335"/>
      <c r="H28" s="201"/>
      <c r="I28" s="336"/>
      <c r="J28" s="334"/>
      <c r="K28" s="335"/>
      <c r="L28" s="201"/>
      <c r="M28" s="336"/>
      <c r="N28" s="334"/>
      <c r="O28" s="335"/>
      <c r="P28" s="201"/>
      <c r="Q28" s="336"/>
      <c r="R28" s="336"/>
      <c r="S28" s="337"/>
      <c r="T28" s="201"/>
      <c r="U28" s="336"/>
      <c r="V28" s="334"/>
      <c r="W28" s="335"/>
      <c r="X28" s="201"/>
      <c r="Y28" s="336"/>
      <c r="Z28" s="334"/>
      <c r="AA28" s="335"/>
      <c r="AB28" s="201"/>
      <c r="AC28" s="336"/>
      <c r="AD28" s="334"/>
      <c r="AE28" s="335"/>
      <c r="AF28" s="201"/>
      <c r="AG28" s="336"/>
      <c r="AH28" s="334"/>
      <c r="AI28" s="335"/>
      <c r="AJ28" s="199"/>
      <c r="AK28" s="340"/>
      <c r="AL28" s="341"/>
      <c r="AM28" s="342"/>
      <c r="AN28" s="201"/>
      <c r="AO28" s="336"/>
      <c r="AP28" s="334"/>
      <c r="AQ28" s="335"/>
      <c r="AR28" s="201"/>
    </row>
    <row r="29" spans="1:44" s="323" customFormat="1" x14ac:dyDescent="0.3">
      <c r="A29" s="333"/>
      <c r="B29" s="334" t="s">
        <v>268</v>
      </c>
      <c r="C29" s="335">
        <v>8000</v>
      </c>
      <c r="D29" s="201"/>
      <c r="E29" s="336"/>
      <c r="F29" s="334"/>
      <c r="G29" s="335"/>
      <c r="H29" s="201"/>
      <c r="I29" s="336"/>
      <c r="J29" s="334"/>
      <c r="K29" s="335"/>
      <c r="L29" s="201"/>
      <c r="M29" s="336"/>
      <c r="N29" s="334"/>
      <c r="O29" s="335"/>
      <c r="P29" s="201"/>
      <c r="Q29" s="336"/>
      <c r="R29" s="336"/>
      <c r="S29" s="337"/>
      <c r="T29" s="201"/>
      <c r="U29" s="336"/>
      <c r="V29" s="334"/>
      <c r="W29" s="335"/>
      <c r="X29" s="201"/>
      <c r="Y29" s="336"/>
      <c r="Z29" s="334"/>
      <c r="AA29" s="335"/>
      <c r="AB29" s="201"/>
      <c r="AC29" s="336"/>
      <c r="AD29" s="334"/>
      <c r="AE29" s="335"/>
      <c r="AF29" s="201"/>
      <c r="AG29" s="336"/>
      <c r="AH29" s="334"/>
      <c r="AI29" s="335"/>
      <c r="AJ29" s="199"/>
      <c r="AK29" s="340"/>
      <c r="AL29" s="341"/>
      <c r="AM29" s="342"/>
      <c r="AN29" s="201"/>
      <c r="AO29" s="336"/>
      <c r="AP29" s="334"/>
      <c r="AQ29" s="335"/>
      <c r="AR29" s="201"/>
    </row>
    <row r="30" spans="1:44" s="323" customFormat="1" ht="15" thickBot="1" x14ac:dyDescent="0.35">
      <c r="A30" s="345"/>
      <c r="B30" s="334" t="s">
        <v>269</v>
      </c>
      <c r="C30" s="242">
        <v>10000</v>
      </c>
      <c r="D30" s="201"/>
      <c r="E30" s="336"/>
      <c r="F30" s="334"/>
      <c r="G30" s="335"/>
      <c r="H30" s="201"/>
      <c r="I30" s="336"/>
      <c r="J30" s="334"/>
      <c r="K30" s="335"/>
      <c r="L30" s="201"/>
      <c r="M30" s="346"/>
      <c r="N30" s="334"/>
      <c r="O30" s="335"/>
      <c r="P30" s="201"/>
      <c r="Q30" s="336"/>
      <c r="R30" s="336"/>
      <c r="S30" s="337"/>
      <c r="T30" s="201"/>
      <c r="U30" s="336"/>
      <c r="V30" s="334"/>
      <c r="W30" s="335"/>
      <c r="X30" s="201"/>
      <c r="Y30" s="336"/>
      <c r="Z30" s="334"/>
      <c r="AA30" s="335"/>
      <c r="AB30" s="201"/>
      <c r="AC30" s="336"/>
      <c r="AD30" s="334"/>
      <c r="AE30" s="335"/>
      <c r="AF30" s="201"/>
      <c r="AG30" s="336"/>
      <c r="AH30" s="334"/>
      <c r="AI30" s="335"/>
      <c r="AJ30" s="199"/>
      <c r="AK30" s="340"/>
      <c r="AL30" s="341"/>
      <c r="AM30" s="342"/>
      <c r="AN30" s="201"/>
      <c r="AO30" s="336"/>
      <c r="AP30" s="334"/>
      <c r="AQ30" s="335"/>
      <c r="AR30" s="201"/>
    </row>
    <row r="31" spans="1:44" s="323" customFormat="1" ht="28.8" x14ac:dyDescent="0.3">
      <c r="A31" s="347" t="s">
        <v>270</v>
      </c>
      <c r="B31" s="348" t="s">
        <v>86</v>
      </c>
      <c r="C31" s="198">
        <v>237000</v>
      </c>
      <c r="D31" s="201"/>
      <c r="E31" s="347" t="s">
        <v>270</v>
      </c>
      <c r="F31" s="348" t="s">
        <v>86</v>
      </c>
      <c r="G31" s="198">
        <v>25000</v>
      </c>
      <c r="H31" s="201"/>
      <c r="I31" s="347" t="s">
        <v>270</v>
      </c>
      <c r="J31" s="348" t="s">
        <v>86</v>
      </c>
      <c r="K31" s="198">
        <v>51000</v>
      </c>
      <c r="L31" s="201"/>
      <c r="M31" s="347" t="s">
        <v>270</v>
      </c>
      <c r="N31" s="348" t="s">
        <v>86</v>
      </c>
      <c r="O31" s="198">
        <v>91000</v>
      </c>
      <c r="P31" s="201"/>
      <c r="Q31" s="347" t="s">
        <v>270</v>
      </c>
      <c r="R31" s="348" t="s">
        <v>86</v>
      </c>
      <c r="S31" s="349">
        <v>20000</v>
      </c>
      <c r="T31" s="201"/>
      <c r="U31" s="347" t="s">
        <v>270</v>
      </c>
      <c r="V31" s="348" t="s">
        <v>86</v>
      </c>
      <c r="W31" s="198">
        <v>40000</v>
      </c>
      <c r="X31" s="201"/>
      <c r="Y31" s="347" t="s">
        <v>270</v>
      </c>
      <c r="Z31" s="348" t="s">
        <v>86</v>
      </c>
      <c r="AA31" s="198">
        <v>5000</v>
      </c>
      <c r="AB31" s="201"/>
      <c r="AC31" s="347" t="s">
        <v>270</v>
      </c>
      <c r="AD31" s="348" t="s">
        <v>86</v>
      </c>
      <c r="AE31" s="198">
        <v>30000</v>
      </c>
      <c r="AF31" s="201"/>
      <c r="AG31" s="347" t="s">
        <v>270</v>
      </c>
      <c r="AH31" s="348" t="s">
        <v>86</v>
      </c>
      <c r="AI31" s="198">
        <v>30000</v>
      </c>
      <c r="AJ31" s="199"/>
      <c r="AK31" s="350" t="s">
        <v>270</v>
      </c>
      <c r="AL31" s="351" t="s">
        <v>86</v>
      </c>
      <c r="AM31" s="352">
        <v>0</v>
      </c>
      <c r="AN31" s="201"/>
      <c r="AO31" s="347" t="s">
        <v>270</v>
      </c>
      <c r="AP31" s="348" t="s">
        <v>86</v>
      </c>
      <c r="AQ31" s="198">
        <v>20000</v>
      </c>
      <c r="AR31" s="201"/>
    </row>
    <row r="32" spans="1:44" s="323" customFormat="1" x14ac:dyDescent="0.3">
      <c r="A32" s="353"/>
      <c r="B32" s="354"/>
      <c r="C32" s="355"/>
      <c r="D32" s="201"/>
      <c r="E32" s="354"/>
      <c r="F32" s="356"/>
      <c r="G32" s="355"/>
      <c r="H32" s="201"/>
      <c r="I32" s="354"/>
      <c r="J32" s="356"/>
      <c r="K32" s="355"/>
      <c r="L32" s="201"/>
      <c r="M32" s="357"/>
      <c r="N32" s="356"/>
      <c r="O32" s="355"/>
      <c r="P32" s="201"/>
      <c r="Q32" s="354"/>
      <c r="R32" s="354"/>
      <c r="S32" s="358"/>
      <c r="T32" s="201"/>
      <c r="U32" s="354"/>
      <c r="V32" s="356"/>
      <c r="W32" s="355"/>
      <c r="X32" s="201"/>
      <c r="Y32" s="354"/>
      <c r="Z32" s="356"/>
      <c r="AA32" s="355"/>
      <c r="AB32" s="201"/>
      <c r="AC32" s="354"/>
      <c r="AD32" s="356"/>
      <c r="AE32" s="355"/>
      <c r="AF32" s="201"/>
      <c r="AG32" s="354"/>
      <c r="AH32" s="356"/>
      <c r="AI32" s="355"/>
      <c r="AJ32" s="199"/>
      <c r="AK32" s="332"/>
      <c r="AL32" s="326"/>
      <c r="AM32" s="327"/>
      <c r="AN32" s="201"/>
      <c r="AO32" s="354"/>
      <c r="AP32" s="356"/>
      <c r="AQ32" s="355"/>
      <c r="AR32" s="201"/>
    </row>
    <row r="33" spans="1:44" s="323" customFormat="1" ht="15" thickBot="1" x14ac:dyDescent="0.35">
      <c r="A33" s="359"/>
      <c r="B33" s="240"/>
      <c r="C33" s="242"/>
      <c r="D33" s="201"/>
      <c r="E33" s="240"/>
      <c r="F33" s="241"/>
      <c r="G33" s="242"/>
      <c r="H33" s="201"/>
      <c r="I33" s="240"/>
      <c r="J33" s="241"/>
      <c r="K33" s="242"/>
      <c r="L33" s="201"/>
      <c r="M33" s="240"/>
      <c r="N33" s="241"/>
      <c r="O33" s="242"/>
      <c r="P33" s="201"/>
      <c r="Q33" s="240"/>
      <c r="R33" s="240"/>
      <c r="S33" s="244"/>
      <c r="T33" s="201"/>
      <c r="U33" s="240"/>
      <c r="V33" s="241"/>
      <c r="W33" s="242"/>
      <c r="X33" s="201"/>
      <c r="Y33" s="240"/>
      <c r="Z33" s="241"/>
      <c r="AA33" s="242"/>
      <c r="AB33" s="201"/>
      <c r="AC33" s="240"/>
      <c r="AD33" s="241"/>
      <c r="AE33" s="242"/>
      <c r="AF33" s="201"/>
      <c r="AG33" s="240"/>
      <c r="AH33" s="241"/>
      <c r="AI33" s="242"/>
      <c r="AJ33" s="199"/>
      <c r="AK33" s="360"/>
      <c r="AL33" s="361"/>
      <c r="AM33" s="362"/>
      <c r="AN33" s="201"/>
      <c r="AO33" s="240"/>
      <c r="AP33" s="241"/>
      <c r="AQ33" s="242"/>
      <c r="AR33" s="201"/>
    </row>
    <row r="34" spans="1:44" s="368" customFormat="1" ht="16.2" thickBot="1" x14ac:dyDescent="0.35">
      <c r="A34" s="363"/>
      <c r="B34" s="364" t="s">
        <v>271</v>
      </c>
      <c r="C34" s="255">
        <f>SUM(C13:C30)</f>
        <v>450000</v>
      </c>
      <c r="D34" s="259"/>
      <c r="E34" s="363"/>
      <c r="F34" s="364" t="s">
        <v>271</v>
      </c>
      <c r="G34" s="255">
        <f>SUM(G13:G30)</f>
        <v>45000</v>
      </c>
      <c r="H34" s="259"/>
      <c r="I34" s="363"/>
      <c r="J34" s="364" t="s">
        <v>271</v>
      </c>
      <c r="K34" s="255">
        <f>SUM(K13:K30)</f>
        <v>78000</v>
      </c>
      <c r="L34" s="259"/>
      <c r="M34" s="363"/>
      <c r="N34" s="364" t="s">
        <v>271</v>
      </c>
      <c r="O34" s="255">
        <f>SUM(O13:O30)</f>
        <v>79000</v>
      </c>
      <c r="P34" s="259"/>
      <c r="Q34" s="363"/>
      <c r="R34" s="364" t="s">
        <v>271</v>
      </c>
      <c r="S34" s="255">
        <f>SUM(S13:S30)</f>
        <v>27000</v>
      </c>
      <c r="T34" s="259"/>
      <c r="U34" s="363"/>
      <c r="V34" s="364" t="s">
        <v>271</v>
      </c>
      <c r="W34" s="255">
        <f>SUM(W13:W30)</f>
        <v>20000</v>
      </c>
      <c r="X34" s="259"/>
      <c r="Y34" s="363"/>
      <c r="Z34" s="364" t="s">
        <v>271</v>
      </c>
      <c r="AA34" s="255">
        <f>SUM(AA13:AA30)</f>
        <v>5000</v>
      </c>
      <c r="AB34" s="259"/>
      <c r="AC34" s="363"/>
      <c r="AD34" s="364" t="s">
        <v>271</v>
      </c>
      <c r="AE34" s="255">
        <f>SUM(AE13:AE30)</f>
        <v>70000</v>
      </c>
      <c r="AF34" s="259"/>
      <c r="AG34" s="363"/>
      <c r="AH34" s="364" t="s">
        <v>271</v>
      </c>
      <c r="AI34" s="255">
        <f>SUM(AI13:AI30)</f>
        <v>30000</v>
      </c>
      <c r="AJ34" s="256"/>
      <c r="AK34" s="365"/>
      <c r="AL34" s="366" t="s">
        <v>271</v>
      </c>
      <c r="AM34" s="367">
        <v>30000</v>
      </c>
      <c r="AN34" s="259"/>
      <c r="AO34" s="363"/>
      <c r="AP34" s="364" t="s">
        <v>271</v>
      </c>
      <c r="AQ34" s="255">
        <f>SUM(AQ13:AQ30)</f>
        <v>12500</v>
      </c>
      <c r="AR34" s="259"/>
    </row>
    <row r="35" spans="1:44" x14ac:dyDescent="0.3">
      <c r="A35" s="266"/>
      <c r="C35" s="266"/>
      <c r="D35" s="266"/>
      <c r="E35" s="266"/>
      <c r="F35" s="266"/>
      <c r="G35" s="369"/>
      <c r="H35" s="266"/>
      <c r="I35" s="266"/>
      <c r="J35" s="266"/>
      <c r="K35" s="369"/>
      <c r="L35" s="266"/>
      <c r="M35" s="266"/>
      <c r="N35" s="266"/>
      <c r="O35" s="369"/>
      <c r="P35" s="266"/>
      <c r="Q35" s="266"/>
      <c r="R35" s="266"/>
      <c r="S35" s="369"/>
      <c r="T35" s="266"/>
      <c r="U35" s="266"/>
      <c r="V35" s="266"/>
      <c r="W35" s="370"/>
      <c r="X35" s="266"/>
      <c r="Y35" s="266"/>
      <c r="Z35" s="266"/>
      <c r="AA35" s="369"/>
      <c r="AB35" s="266"/>
      <c r="AC35" s="266"/>
      <c r="AD35" s="266"/>
      <c r="AE35" s="369"/>
      <c r="AF35" s="266"/>
      <c r="AG35" s="266"/>
      <c r="AH35" s="371"/>
      <c r="AI35" s="369"/>
      <c r="AJ35" s="369"/>
      <c r="AK35" s="369"/>
      <c r="AL35" s="369"/>
      <c r="AM35" s="369"/>
      <c r="AN35" s="266"/>
      <c r="AO35" s="266"/>
      <c r="AP35" s="266"/>
      <c r="AQ35" s="369"/>
      <c r="AR35" s="266"/>
    </row>
    <row r="36" spans="1:44" x14ac:dyDescent="0.3">
      <c r="Q36" s="271" t="s">
        <v>272</v>
      </c>
    </row>
  </sheetData>
  <mergeCells count="11">
    <mergeCell ref="Y11:AA11"/>
    <mergeCell ref="AC11:AE11"/>
    <mergeCell ref="AG11:AI11"/>
    <mergeCell ref="AK11:AM11"/>
    <mergeCell ref="AO11:AQ11"/>
    <mergeCell ref="A11:C11"/>
    <mergeCell ref="E11:G11"/>
    <mergeCell ref="I11:K11"/>
    <mergeCell ref="M11:O11"/>
    <mergeCell ref="Q11:S11"/>
    <mergeCell ref="U11:W11"/>
  </mergeCells>
  <pageMargins left="0.7" right="0.7" top="0.75" bottom="0.75" header="0.3" footer="0.3"/>
  <pageSetup paperSize="9" orientation="portrait" horizontalDpi="4294967292" verticalDpi="429496729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33"/>
  <sheetViews>
    <sheetView workbookViewId="0">
      <selection activeCell="A12" sqref="A12"/>
    </sheetView>
  </sheetViews>
  <sheetFormatPr defaultColWidth="8.77734375" defaultRowHeight="14.4" x14ac:dyDescent="0.3"/>
  <cols>
    <col min="1" max="1" width="10.109375" style="271" customWidth="1"/>
    <col min="2" max="2" width="19.44140625" style="271" customWidth="1"/>
    <col min="3" max="3" width="12.33203125" style="271" customWidth="1"/>
    <col min="4" max="4" width="8.77734375" style="271"/>
    <col min="5" max="5" width="9.33203125" style="271" bestFit="1" customWidth="1"/>
    <col min="6" max="6" width="21" style="271" customWidth="1"/>
    <col min="7" max="7" width="13.33203125" style="271" customWidth="1"/>
    <col min="8" max="8" width="8.77734375" style="271"/>
    <col min="9" max="9" width="9.33203125" style="271" bestFit="1" customWidth="1"/>
    <col min="10" max="10" width="20.6640625" style="271" customWidth="1"/>
    <col min="11" max="11" width="13.44140625" style="270" customWidth="1"/>
    <col min="12" max="12" width="10" style="270" customWidth="1"/>
    <col min="13" max="13" width="11.109375" style="271" customWidth="1"/>
    <col min="14" max="14" width="20.77734375" style="271" customWidth="1"/>
    <col min="15" max="15" width="14.44140625" style="271" customWidth="1"/>
    <col min="16" max="16" width="11.33203125" style="271" customWidth="1"/>
    <col min="17" max="17" width="12.109375" style="271" customWidth="1"/>
    <col min="18" max="18" width="22.77734375" style="271" customWidth="1"/>
    <col min="19" max="19" width="13.33203125" style="271" customWidth="1"/>
    <col min="20" max="20" width="10.6640625" style="271" customWidth="1"/>
    <col min="21" max="21" width="9.33203125" style="271" bestFit="1" customWidth="1"/>
    <col min="22" max="22" width="20.77734375" style="271" customWidth="1"/>
    <col min="23" max="23" width="13.77734375" style="271" customWidth="1"/>
    <col min="24" max="24" width="13.6640625" style="271" customWidth="1"/>
    <col min="25" max="25" width="9.33203125" style="271" bestFit="1" customWidth="1"/>
    <col min="26" max="26" width="19.109375" style="271" customWidth="1"/>
    <col min="27" max="27" width="12.6640625" style="271" customWidth="1"/>
    <col min="28" max="28" width="13.33203125" style="271" customWidth="1"/>
    <col min="29" max="29" width="9.33203125" style="271" bestFit="1" customWidth="1"/>
    <col min="30" max="30" width="21.44140625" style="271" customWidth="1"/>
    <col min="31" max="31" width="12.77734375" style="271" customWidth="1"/>
    <col min="32" max="32" width="13" style="271" customWidth="1"/>
    <col min="33" max="33" width="9.33203125" style="271" bestFit="1" customWidth="1"/>
    <col min="34" max="34" width="18.109375" style="271" customWidth="1"/>
    <col min="35" max="35" width="12.33203125" style="271" customWidth="1"/>
    <col min="36" max="36" width="13.6640625" style="271" customWidth="1"/>
    <col min="37" max="37" width="9.33203125" style="271" bestFit="1" customWidth="1"/>
    <col min="38" max="38" width="18.33203125" style="271" customWidth="1"/>
    <col min="39" max="39" width="13.109375" style="271" customWidth="1"/>
    <col min="40" max="40" width="13.44140625" style="271" customWidth="1"/>
    <col min="41" max="41" width="10" style="271" customWidth="1"/>
    <col min="42" max="42" width="18" style="271" customWidth="1"/>
    <col min="43" max="43" width="12.77734375" style="271" customWidth="1"/>
    <col min="44" max="16384" width="8.77734375" style="271"/>
  </cols>
  <sheetData>
    <row r="1" spans="1:43" s="157" customFormat="1" ht="21" x14ac:dyDescent="0.4">
      <c r="A1" s="373" t="s">
        <v>273</v>
      </c>
      <c r="B1" s="373"/>
      <c r="C1" s="373"/>
      <c r="D1" s="373"/>
      <c r="E1" s="374"/>
      <c r="F1" s="374"/>
      <c r="G1" s="375"/>
      <c r="H1" s="376"/>
      <c r="I1" s="374"/>
      <c r="J1" s="374"/>
      <c r="K1" s="375"/>
      <c r="L1" s="375"/>
      <c r="M1" s="375"/>
      <c r="N1" s="375"/>
      <c r="O1" s="375"/>
      <c r="P1" s="375"/>
      <c r="Q1" s="374"/>
      <c r="R1" s="374"/>
      <c r="S1" s="374"/>
    </row>
    <row r="2" spans="1:43" s="162" customFormat="1" ht="28.05" customHeight="1" x14ac:dyDescent="0.3">
      <c r="A2" s="377" t="s">
        <v>86</v>
      </c>
      <c r="B2" s="378" t="s">
        <v>274</v>
      </c>
      <c r="C2" s="378"/>
      <c r="D2" s="378"/>
      <c r="E2" s="378"/>
      <c r="F2" s="378"/>
      <c r="G2" s="378"/>
      <c r="H2" s="378"/>
      <c r="I2" s="378"/>
      <c r="J2" s="378"/>
      <c r="K2" s="379"/>
      <c r="L2" s="379"/>
      <c r="M2" s="379"/>
      <c r="N2" s="379"/>
      <c r="O2" s="379"/>
      <c r="P2" s="379"/>
      <c r="Q2" s="379"/>
      <c r="R2" s="379"/>
      <c r="S2" s="379"/>
      <c r="T2" s="160"/>
      <c r="U2" s="160"/>
      <c r="V2" s="160"/>
      <c r="W2" s="160"/>
      <c r="X2" s="160"/>
      <c r="Y2" s="160"/>
      <c r="Z2" s="160"/>
      <c r="AA2" s="160"/>
      <c r="AB2" s="160"/>
      <c r="AC2" s="160"/>
      <c r="AD2" s="160"/>
      <c r="AE2" s="160"/>
      <c r="AF2" s="160"/>
      <c r="AG2" s="160"/>
      <c r="AH2" s="160"/>
      <c r="AI2" s="160"/>
      <c r="AJ2" s="160"/>
      <c r="AK2" s="160"/>
      <c r="AL2" s="160"/>
      <c r="AM2" s="160"/>
      <c r="AN2" s="160"/>
      <c r="AO2" s="160"/>
      <c r="AP2" s="160"/>
      <c r="AQ2" s="160"/>
    </row>
    <row r="3" spans="1:43" s="165" customFormat="1" ht="19.05" customHeight="1" x14ac:dyDescent="0.3">
      <c r="A3" s="380"/>
      <c r="B3" s="378" t="s">
        <v>275</v>
      </c>
      <c r="C3" s="378"/>
      <c r="D3" s="378"/>
      <c r="E3" s="378"/>
      <c r="F3" s="378"/>
      <c r="G3" s="378"/>
      <c r="H3" s="378"/>
      <c r="I3" s="378"/>
      <c r="J3" s="378"/>
      <c r="K3" s="378"/>
      <c r="L3" s="378"/>
      <c r="M3" s="378"/>
      <c r="N3" s="378"/>
      <c r="O3" s="378"/>
      <c r="P3" s="378"/>
      <c r="Q3" s="378"/>
      <c r="R3" s="378"/>
      <c r="S3" s="378"/>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row>
    <row r="4" spans="1:43" s="165" customFormat="1" ht="19.05" customHeight="1" x14ac:dyDescent="0.3">
      <c r="A4" s="380"/>
      <c r="B4" s="378" t="s">
        <v>276</v>
      </c>
      <c r="C4" s="378"/>
      <c r="D4" s="378"/>
      <c r="E4" s="378"/>
      <c r="F4" s="378"/>
      <c r="G4" s="378"/>
      <c r="H4" s="378"/>
      <c r="I4" s="378"/>
      <c r="J4" s="378"/>
      <c r="K4" s="378"/>
      <c r="L4" s="378"/>
      <c r="M4" s="378"/>
      <c r="N4" s="378"/>
      <c r="O4" s="378"/>
      <c r="P4" s="378"/>
      <c r="Q4" s="378"/>
      <c r="R4" s="378"/>
      <c r="S4" s="378"/>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row>
    <row r="5" spans="1:43" s="165" customFormat="1" ht="19.05" customHeight="1" x14ac:dyDescent="0.3">
      <c r="A5" s="380"/>
      <c r="B5" s="378" t="s">
        <v>277</v>
      </c>
      <c r="C5" s="378"/>
      <c r="D5" s="378"/>
      <c r="E5" s="378"/>
      <c r="F5" s="378"/>
      <c r="G5" s="378"/>
      <c r="H5" s="378"/>
      <c r="I5" s="378"/>
      <c r="J5" s="378"/>
      <c r="K5" s="378"/>
      <c r="L5" s="378"/>
      <c r="M5" s="378"/>
      <c r="N5" s="378"/>
      <c r="O5" s="378"/>
      <c r="P5" s="378"/>
      <c r="Q5" s="378"/>
      <c r="R5" s="378"/>
      <c r="S5" s="378"/>
      <c r="T5" s="159"/>
      <c r="U5" s="159"/>
      <c r="V5" s="159"/>
      <c r="W5" s="159"/>
      <c r="X5" s="159"/>
      <c r="Y5" s="159"/>
      <c r="Z5" s="159"/>
      <c r="AA5" s="159"/>
      <c r="AB5" s="159"/>
      <c r="AC5" s="159"/>
      <c r="AD5" s="159"/>
      <c r="AE5" s="159"/>
      <c r="AF5" s="159"/>
      <c r="AG5" s="159"/>
      <c r="AH5" s="159"/>
      <c r="AI5" s="159"/>
      <c r="AJ5" s="159"/>
      <c r="AK5" s="159"/>
      <c r="AL5" s="159"/>
      <c r="AM5" s="159"/>
      <c r="AN5" s="159"/>
      <c r="AO5" s="159"/>
      <c r="AP5" s="159"/>
      <c r="AQ5" s="159"/>
    </row>
    <row r="6" spans="1:43" s="165" customFormat="1" ht="19.05" customHeight="1" x14ac:dyDescent="0.3">
      <c r="A6" s="380" t="s">
        <v>59</v>
      </c>
      <c r="B6" s="381">
        <v>42296</v>
      </c>
      <c r="C6" s="378"/>
      <c r="D6" s="378"/>
      <c r="E6" s="378"/>
      <c r="F6" s="378"/>
      <c r="G6" s="378"/>
      <c r="H6" s="378"/>
      <c r="I6" s="378"/>
      <c r="J6" s="378"/>
      <c r="K6" s="378"/>
      <c r="L6" s="378"/>
      <c r="M6" s="378"/>
      <c r="N6" s="378"/>
      <c r="O6" s="378"/>
      <c r="P6" s="378"/>
      <c r="Q6" s="378"/>
      <c r="R6" s="378"/>
      <c r="S6" s="378"/>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row>
    <row r="7" spans="1:43" s="173" customFormat="1" ht="19.05" customHeight="1" x14ac:dyDescent="0.4">
      <c r="A7" s="382"/>
      <c r="B7" s="302"/>
      <c r="C7" s="302"/>
      <c r="D7" s="302"/>
      <c r="E7" s="302"/>
      <c r="F7" s="302"/>
      <c r="G7" s="302"/>
      <c r="H7" s="302"/>
      <c r="I7" s="302"/>
      <c r="J7" s="302"/>
      <c r="K7" s="302"/>
      <c r="L7" s="302"/>
      <c r="M7" s="302"/>
      <c r="N7" s="302"/>
      <c r="O7" s="302"/>
      <c r="P7" s="302"/>
      <c r="Q7" s="302"/>
      <c r="R7" s="302"/>
      <c r="S7" s="302"/>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row>
    <row r="8" spans="1:43" s="173" customFormat="1" ht="19.05" customHeight="1" thickBot="1" x14ac:dyDescent="0.45">
      <c r="A8" s="302" t="s">
        <v>278</v>
      </c>
      <c r="B8" s="302"/>
      <c r="C8" s="302"/>
      <c r="E8" s="174" t="s">
        <v>279</v>
      </c>
      <c r="F8" s="175"/>
      <c r="G8" s="175"/>
      <c r="H8" s="175"/>
      <c r="I8" s="175" t="s">
        <v>280</v>
      </c>
      <c r="J8" s="175"/>
      <c r="K8" s="175"/>
      <c r="L8" s="175"/>
      <c r="M8" s="175" t="s">
        <v>281</v>
      </c>
      <c r="N8" s="175"/>
      <c r="O8" s="175"/>
      <c r="P8" s="175"/>
      <c r="Q8" s="175" t="s">
        <v>282</v>
      </c>
      <c r="R8" s="175"/>
      <c r="S8" s="175"/>
      <c r="T8" s="175"/>
      <c r="U8" s="175" t="s">
        <v>96</v>
      </c>
      <c r="V8" s="175"/>
      <c r="W8" s="175"/>
      <c r="X8" s="175"/>
      <c r="Y8" s="175" t="s">
        <v>283</v>
      </c>
      <c r="Z8" s="175"/>
      <c r="AA8" s="175"/>
      <c r="AB8" s="175"/>
      <c r="AC8" s="175" t="s">
        <v>284</v>
      </c>
      <c r="AD8" s="175"/>
      <c r="AE8" s="175"/>
      <c r="AF8" s="175"/>
      <c r="AG8" s="175" t="s">
        <v>284</v>
      </c>
      <c r="AH8" s="175"/>
      <c r="AI8" s="175"/>
      <c r="AJ8" s="175"/>
      <c r="AK8" s="175" t="s">
        <v>284</v>
      </c>
      <c r="AL8" s="175"/>
      <c r="AM8" s="175"/>
      <c r="AN8" s="175"/>
      <c r="AO8" s="175" t="s">
        <v>280</v>
      </c>
      <c r="AP8" s="175"/>
      <c r="AQ8" s="175"/>
    </row>
    <row r="9" spans="1:43" s="383" customFormat="1" ht="29.25" customHeight="1" thickBot="1" x14ac:dyDescent="0.4">
      <c r="A9" s="304" t="s">
        <v>285</v>
      </c>
      <c r="B9" s="305"/>
      <c r="C9" s="306"/>
      <c r="E9" s="178" t="s">
        <v>286</v>
      </c>
      <c r="F9" s="179"/>
      <c r="G9" s="180"/>
      <c r="I9" s="178" t="s">
        <v>287</v>
      </c>
      <c r="J9" s="179"/>
      <c r="K9" s="180"/>
      <c r="L9" s="384"/>
      <c r="M9" s="178" t="s">
        <v>288</v>
      </c>
      <c r="N9" s="179"/>
      <c r="O9" s="180"/>
      <c r="P9" s="183"/>
      <c r="Q9" s="178" t="s">
        <v>289</v>
      </c>
      <c r="R9" s="179"/>
      <c r="S9" s="180"/>
      <c r="U9" s="178" t="s">
        <v>290</v>
      </c>
      <c r="V9" s="179"/>
      <c r="W9" s="180"/>
      <c r="Y9" s="178" t="s">
        <v>291</v>
      </c>
      <c r="Z9" s="179"/>
      <c r="AA9" s="180"/>
      <c r="AC9" s="178" t="s">
        <v>292</v>
      </c>
      <c r="AD9" s="179"/>
      <c r="AE9" s="180"/>
      <c r="AG9" s="178" t="s">
        <v>293</v>
      </c>
      <c r="AH9" s="179"/>
      <c r="AI9" s="180"/>
      <c r="AK9" s="178" t="s">
        <v>294</v>
      </c>
      <c r="AL9" s="179"/>
      <c r="AM9" s="180"/>
      <c r="AO9" s="178" t="s">
        <v>295</v>
      </c>
      <c r="AP9" s="179"/>
      <c r="AQ9" s="180"/>
    </row>
    <row r="10" spans="1:43" s="162" customFormat="1" ht="16.2" thickBot="1" x14ac:dyDescent="0.35">
      <c r="A10" s="313" t="s">
        <v>59</v>
      </c>
      <c r="B10" s="314" t="s">
        <v>111</v>
      </c>
      <c r="C10" s="314" t="s">
        <v>63</v>
      </c>
      <c r="E10" s="184" t="s">
        <v>59</v>
      </c>
      <c r="F10" s="185" t="s">
        <v>111</v>
      </c>
      <c r="G10" s="185" t="s">
        <v>63</v>
      </c>
      <c r="I10" s="309" t="s">
        <v>59</v>
      </c>
      <c r="J10" s="310" t="s">
        <v>111</v>
      </c>
      <c r="K10" s="310" t="s">
        <v>63</v>
      </c>
      <c r="L10" s="385"/>
      <c r="M10" s="309" t="s">
        <v>59</v>
      </c>
      <c r="N10" s="310" t="s">
        <v>111</v>
      </c>
      <c r="O10" s="310" t="s">
        <v>63</v>
      </c>
      <c r="P10" s="187"/>
      <c r="Q10" s="309" t="s">
        <v>59</v>
      </c>
      <c r="R10" s="310" t="s">
        <v>111</v>
      </c>
      <c r="S10" s="310" t="s">
        <v>63</v>
      </c>
      <c r="U10" s="309" t="s">
        <v>59</v>
      </c>
      <c r="V10" s="310" t="s">
        <v>111</v>
      </c>
      <c r="W10" s="310" t="s">
        <v>63</v>
      </c>
      <c r="Y10" s="309" t="s">
        <v>59</v>
      </c>
      <c r="Z10" s="310" t="s">
        <v>111</v>
      </c>
      <c r="AA10" s="310" t="s">
        <v>63</v>
      </c>
      <c r="AC10" s="184" t="s">
        <v>59</v>
      </c>
      <c r="AD10" s="185" t="s">
        <v>111</v>
      </c>
      <c r="AE10" s="185" t="s">
        <v>63</v>
      </c>
      <c r="AG10" s="184" t="s">
        <v>59</v>
      </c>
      <c r="AH10" s="185" t="s">
        <v>111</v>
      </c>
      <c r="AI10" s="185" t="s">
        <v>63</v>
      </c>
      <c r="AK10" s="184" t="s">
        <v>59</v>
      </c>
      <c r="AL10" s="185" t="s">
        <v>111</v>
      </c>
      <c r="AM10" s="185" t="s">
        <v>63</v>
      </c>
      <c r="AO10" s="184" t="s">
        <v>59</v>
      </c>
      <c r="AP10" s="185" t="s">
        <v>111</v>
      </c>
      <c r="AQ10" s="185" t="s">
        <v>63</v>
      </c>
    </row>
    <row r="11" spans="1:43" s="201" customFormat="1" ht="43.2" x14ac:dyDescent="0.3">
      <c r="A11" s="386"/>
      <c r="B11" s="351" t="s">
        <v>296</v>
      </c>
      <c r="C11" s="387">
        <v>150000</v>
      </c>
      <c r="E11" s="190"/>
      <c r="F11" s="388" t="s">
        <v>114</v>
      </c>
      <c r="G11" s="349">
        <v>30000</v>
      </c>
      <c r="I11" s="190"/>
      <c r="J11" s="388" t="s">
        <v>297</v>
      </c>
      <c r="K11" s="349">
        <v>36000</v>
      </c>
      <c r="L11" s="199"/>
      <c r="M11" s="190"/>
      <c r="N11" s="388" t="s">
        <v>298</v>
      </c>
      <c r="O11" s="349">
        <v>85000</v>
      </c>
      <c r="P11" s="199"/>
      <c r="Q11" s="357"/>
      <c r="R11" s="389" t="s">
        <v>299</v>
      </c>
      <c r="S11" s="358">
        <v>24000</v>
      </c>
      <c r="U11" s="357"/>
      <c r="V11" s="389" t="s">
        <v>300</v>
      </c>
      <c r="W11" s="358">
        <v>0</v>
      </c>
      <c r="Y11" s="190"/>
      <c r="Z11" s="388" t="s">
        <v>301</v>
      </c>
      <c r="AA11" s="349">
        <v>20000</v>
      </c>
      <c r="AC11" s="190"/>
      <c r="AD11" s="390" t="s">
        <v>302</v>
      </c>
      <c r="AE11" s="391">
        <v>30000</v>
      </c>
      <c r="AG11" s="190"/>
      <c r="AH11" s="235" t="s">
        <v>303</v>
      </c>
      <c r="AI11" s="392">
        <v>22000</v>
      </c>
      <c r="AK11" s="357"/>
      <c r="AL11" s="393" t="s">
        <v>304</v>
      </c>
      <c r="AM11" s="198">
        <v>1000</v>
      </c>
      <c r="AO11" s="190"/>
      <c r="AP11" s="388" t="s">
        <v>114</v>
      </c>
      <c r="AQ11" s="198">
        <v>24000</v>
      </c>
    </row>
    <row r="12" spans="1:43" s="201" customFormat="1" x14ac:dyDescent="0.3">
      <c r="A12" s="394"/>
      <c r="B12" s="328" t="s">
        <v>305</v>
      </c>
      <c r="C12" s="339">
        <v>6000</v>
      </c>
      <c r="E12" s="213"/>
      <c r="F12" s="202"/>
      <c r="G12" s="207"/>
      <c r="I12" s="213"/>
      <c r="J12" s="202"/>
      <c r="K12" s="207"/>
      <c r="L12" s="199"/>
      <c r="M12" s="213"/>
      <c r="N12" s="202"/>
      <c r="O12" s="207"/>
      <c r="P12" s="199"/>
      <c r="Q12" s="213"/>
      <c r="R12" s="202" t="s">
        <v>306</v>
      </c>
      <c r="S12" s="207">
        <v>108000</v>
      </c>
      <c r="U12" s="213"/>
      <c r="V12" s="202" t="s">
        <v>114</v>
      </c>
      <c r="W12" s="207">
        <v>5000</v>
      </c>
      <c r="Y12" s="213"/>
      <c r="Z12" s="202" t="s">
        <v>114</v>
      </c>
      <c r="AA12" s="207">
        <v>20000</v>
      </c>
      <c r="AC12" s="213"/>
      <c r="AD12" s="202"/>
      <c r="AE12" s="207"/>
      <c r="AG12" s="213"/>
      <c r="AH12" s="235" t="s">
        <v>307</v>
      </c>
      <c r="AI12" s="392">
        <v>34000</v>
      </c>
      <c r="AK12" s="213"/>
      <c r="AL12" s="202" t="s">
        <v>308</v>
      </c>
      <c r="AM12" s="192">
        <v>2000</v>
      </c>
      <c r="AO12" s="213"/>
      <c r="AP12" s="202"/>
      <c r="AQ12" s="192"/>
    </row>
    <row r="13" spans="1:43" s="201" customFormat="1" ht="28.8" x14ac:dyDescent="0.3">
      <c r="A13" s="395"/>
      <c r="B13" s="318" t="s">
        <v>309</v>
      </c>
      <c r="C13" s="322">
        <v>3000</v>
      </c>
      <c r="E13" s="213"/>
      <c r="F13" s="202"/>
      <c r="G13" s="207"/>
      <c r="I13" s="215"/>
      <c r="J13" s="202"/>
      <c r="K13" s="207"/>
      <c r="L13" s="199"/>
      <c r="M13" s="357"/>
      <c r="N13" s="393" t="s">
        <v>310</v>
      </c>
      <c r="O13" s="358">
        <v>0</v>
      </c>
      <c r="P13" s="199"/>
      <c r="Q13" s="213"/>
      <c r="R13" s="202"/>
      <c r="S13" s="207"/>
      <c r="U13" s="213"/>
      <c r="V13" s="202"/>
      <c r="W13" s="207"/>
      <c r="Y13" s="213"/>
      <c r="Z13" s="202" t="s">
        <v>311</v>
      </c>
      <c r="AA13" s="207">
        <v>20000</v>
      </c>
      <c r="AC13" s="213"/>
      <c r="AD13" s="202"/>
      <c r="AE13" s="207"/>
      <c r="AG13" s="213"/>
      <c r="AH13" s="235" t="s">
        <v>114</v>
      </c>
      <c r="AI13" s="392">
        <v>10000</v>
      </c>
      <c r="AK13" s="213"/>
      <c r="AL13" s="202" t="s">
        <v>312</v>
      </c>
      <c r="AM13" s="192">
        <v>5000</v>
      </c>
      <c r="AO13" s="213"/>
      <c r="AP13" s="202"/>
      <c r="AQ13" s="192"/>
    </row>
    <row r="14" spans="1:43" s="201" customFormat="1" x14ac:dyDescent="0.3">
      <c r="A14" s="396"/>
      <c r="B14" s="332"/>
      <c r="C14" s="327"/>
      <c r="E14" s="213"/>
      <c r="F14" s="202"/>
      <c r="G14" s="207"/>
      <c r="I14" s="215"/>
      <c r="J14" s="202"/>
      <c r="K14" s="207"/>
      <c r="L14" s="199"/>
      <c r="M14" s="215"/>
      <c r="N14" s="202"/>
      <c r="O14" s="207"/>
      <c r="P14" s="199"/>
      <c r="Q14" s="232"/>
      <c r="R14" s="202"/>
      <c r="S14" s="207"/>
      <c r="U14" s="232"/>
      <c r="V14" s="202"/>
      <c r="W14" s="207"/>
      <c r="Y14" s="232"/>
      <c r="Z14" s="202"/>
      <c r="AA14" s="207"/>
      <c r="AC14" s="215"/>
      <c r="AD14" s="202"/>
      <c r="AE14" s="207"/>
      <c r="AG14" s="215"/>
      <c r="AH14" s="235"/>
      <c r="AI14" s="392"/>
      <c r="AK14" s="232"/>
      <c r="AL14" s="202"/>
      <c r="AM14" s="192"/>
      <c r="AO14" s="213"/>
      <c r="AP14" s="202"/>
      <c r="AQ14" s="192"/>
    </row>
    <row r="15" spans="1:43" s="201" customFormat="1" x14ac:dyDescent="0.3">
      <c r="A15" s="396"/>
      <c r="B15" s="332" t="s">
        <v>114</v>
      </c>
      <c r="C15" s="327">
        <v>9000</v>
      </c>
      <c r="E15" s="232"/>
      <c r="F15" s="202"/>
      <c r="G15" s="207"/>
      <c r="I15" s="213"/>
      <c r="J15" s="202"/>
      <c r="K15" s="207"/>
      <c r="L15" s="199"/>
      <c r="M15" s="215"/>
      <c r="N15" s="202"/>
      <c r="O15" s="207"/>
      <c r="P15" s="199"/>
      <c r="Q15" s="232"/>
      <c r="R15" s="202"/>
      <c r="S15" s="207"/>
      <c r="U15" s="232"/>
      <c r="V15" s="202"/>
      <c r="W15" s="207"/>
      <c r="Y15" s="232"/>
      <c r="Z15" s="202"/>
      <c r="AA15" s="207"/>
      <c r="AC15" s="215"/>
      <c r="AD15" s="202"/>
      <c r="AE15" s="207"/>
      <c r="AG15" s="215"/>
      <c r="AH15" s="203"/>
      <c r="AI15" s="192"/>
      <c r="AK15" s="232"/>
      <c r="AL15" s="202"/>
      <c r="AM15" s="192"/>
      <c r="AO15" s="213"/>
      <c r="AP15" s="202"/>
      <c r="AQ15" s="192"/>
    </row>
    <row r="16" spans="1:43" s="201" customFormat="1" x14ac:dyDescent="0.3">
      <c r="A16" s="386"/>
      <c r="B16" s="332"/>
      <c r="C16" s="327"/>
      <c r="E16" s="232"/>
      <c r="F16" s="202"/>
      <c r="G16" s="207"/>
      <c r="I16" s="215"/>
      <c r="J16" s="202"/>
      <c r="K16" s="207"/>
      <c r="L16" s="199"/>
      <c r="M16" s="215"/>
      <c r="N16" s="202"/>
      <c r="O16" s="207"/>
      <c r="P16" s="199"/>
      <c r="Q16" s="232"/>
      <c r="R16" s="202"/>
      <c r="S16" s="207"/>
      <c r="U16" s="232"/>
      <c r="V16" s="202"/>
      <c r="W16" s="207"/>
      <c r="Y16" s="232"/>
      <c r="Z16" s="202"/>
      <c r="AA16" s="207"/>
      <c r="AC16" s="232"/>
      <c r="AD16" s="202"/>
      <c r="AE16" s="207"/>
      <c r="AG16" s="215"/>
      <c r="AH16" s="203"/>
      <c r="AI16" s="192"/>
      <c r="AK16" s="232"/>
      <c r="AL16" s="202"/>
      <c r="AM16" s="192"/>
      <c r="AO16" s="232"/>
      <c r="AP16" s="202"/>
      <c r="AQ16" s="192"/>
    </row>
    <row r="17" spans="1:43" s="201" customFormat="1" x14ac:dyDescent="0.3">
      <c r="A17" s="386"/>
      <c r="B17" s="332"/>
      <c r="C17" s="327"/>
      <c r="E17" s="232"/>
      <c r="F17" s="202"/>
      <c r="G17" s="207"/>
      <c r="I17" s="215"/>
      <c r="J17" s="202"/>
      <c r="K17" s="207"/>
      <c r="L17" s="199"/>
      <c r="M17" s="215"/>
      <c r="N17" s="202"/>
      <c r="O17" s="207"/>
      <c r="P17" s="199"/>
      <c r="Q17" s="232"/>
      <c r="R17" s="202"/>
      <c r="S17" s="207"/>
      <c r="U17" s="232"/>
      <c r="V17" s="202"/>
      <c r="W17" s="207"/>
      <c r="Y17" s="232"/>
      <c r="Z17" s="202"/>
      <c r="AA17" s="207"/>
      <c r="AC17" s="232"/>
      <c r="AD17" s="202"/>
      <c r="AE17" s="207"/>
      <c r="AG17" s="213"/>
      <c r="AH17" s="203"/>
      <c r="AI17" s="192"/>
      <c r="AK17" s="232"/>
      <c r="AL17" s="202"/>
      <c r="AM17" s="192"/>
      <c r="AO17" s="232"/>
      <c r="AP17" s="202"/>
      <c r="AQ17" s="192"/>
    </row>
    <row r="18" spans="1:43" s="201" customFormat="1" x14ac:dyDescent="0.3">
      <c r="A18" s="386"/>
      <c r="B18" s="332"/>
      <c r="C18" s="327"/>
      <c r="E18" s="232"/>
      <c r="F18" s="202"/>
      <c r="G18" s="207"/>
      <c r="I18" s="215"/>
      <c r="J18" s="202"/>
      <c r="K18" s="207"/>
      <c r="L18" s="199"/>
      <c r="M18" s="215"/>
      <c r="N18" s="202"/>
      <c r="O18" s="207"/>
      <c r="P18" s="199"/>
      <c r="Q18" s="232"/>
      <c r="R18" s="202"/>
      <c r="S18" s="207"/>
      <c r="U18" s="232"/>
      <c r="V18" s="202"/>
      <c r="W18" s="207"/>
      <c r="Y18" s="232"/>
      <c r="Z18" s="202"/>
      <c r="AA18" s="207"/>
      <c r="AC18" s="232"/>
      <c r="AD18" s="202"/>
      <c r="AE18" s="207"/>
      <c r="AG18" s="215"/>
      <c r="AH18" s="203"/>
      <c r="AI18" s="192"/>
      <c r="AK18" s="232"/>
      <c r="AL18" s="202"/>
      <c r="AM18" s="192"/>
      <c r="AO18" s="232"/>
      <c r="AP18" s="202"/>
      <c r="AQ18" s="192"/>
    </row>
    <row r="19" spans="1:43" s="201" customFormat="1" x14ac:dyDescent="0.3">
      <c r="A19" s="386"/>
      <c r="B19" s="332"/>
      <c r="C19" s="327"/>
      <c r="E19" s="232"/>
      <c r="F19" s="202"/>
      <c r="G19" s="207"/>
      <c r="I19" s="232"/>
      <c r="J19" s="202"/>
      <c r="K19" s="207"/>
      <c r="L19" s="199"/>
      <c r="M19" s="215"/>
      <c r="N19" s="202"/>
      <c r="O19" s="207"/>
      <c r="P19" s="199"/>
      <c r="Q19" s="232"/>
      <c r="R19" s="202"/>
      <c r="S19" s="207"/>
      <c r="U19" s="232"/>
      <c r="V19" s="202"/>
      <c r="W19" s="207"/>
      <c r="Y19" s="232"/>
      <c r="Z19" s="202"/>
      <c r="AA19" s="207"/>
      <c r="AC19" s="232"/>
      <c r="AD19" s="202"/>
      <c r="AE19" s="207"/>
      <c r="AG19" s="215"/>
      <c r="AH19" s="203"/>
      <c r="AI19" s="192"/>
      <c r="AK19" s="232"/>
      <c r="AL19" s="202"/>
      <c r="AM19" s="192"/>
      <c r="AO19" s="232"/>
      <c r="AP19" s="202"/>
      <c r="AQ19" s="192"/>
    </row>
    <row r="20" spans="1:43" s="201" customFormat="1" x14ac:dyDescent="0.3">
      <c r="A20" s="397"/>
      <c r="B20" s="332"/>
      <c r="C20" s="327"/>
      <c r="E20" s="232"/>
      <c r="F20" s="202"/>
      <c r="G20" s="207"/>
      <c r="I20" s="232"/>
      <c r="J20" s="202"/>
      <c r="K20" s="207"/>
      <c r="L20" s="199"/>
      <c r="M20" s="215"/>
      <c r="N20" s="202"/>
      <c r="O20" s="207"/>
      <c r="P20" s="199"/>
      <c r="Q20" s="232"/>
      <c r="R20" s="202"/>
      <c r="S20" s="207"/>
      <c r="U20" s="232"/>
      <c r="V20" s="202"/>
      <c r="W20" s="207"/>
      <c r="Y20" s="232"/>
      <c r="Z20" s="202"/>
      <c r="AA20" s="207"/>
      <c r="AC20" s="232"/>
      <c r="AD20" s="202"/>
      <c r="AE20" s="207"/>
      <c r="AG20" s="232"/>
      <c r="AH20" s="203"/>
      <c r="AI20" s="192"/>
      <c r="AK20" s="232"/>
      <c r="AL20" s="202"/>
      <c r="AM20" s="192"/>
      <c r="AO20" s="232"/>
      <c r="AP20" s="202"/>
      <c r="AQ20" s="192"/>
    </row>
    <row r="21" spans="1:43" s="201" customFormat="1" x14ac:dyDescent="0.3">
      <c r="A21" s="397"/>
      <c r="B21" s="332"/>
      <c r="C21" s="327"/>
      <c r="E21" s="232"/>
      <c r="F21" s="202"/>
      <c r="G21" s="207"/>
      <c r="I21" s="232"/>
      <c r="J21" s="202"/>
      <c r="K21" s="207"/>
      <c r="L21" s="199"/>
      <c r="M21" s="215"/>
      <c r="N21" s="202"/>
      <c r="O21" s="207"/>
      <c r="P21" s="199"/>
      <c r="Q21" s="232"/>
      <c r="R21" s="202"/>
      <c r="S21" s="207"/>
      <c r="U21" s="232"/>
      <c r="V21" s="202"/>
      <c r="W21" s="207"/>
      <c r="Y21" s="232"/>
      <c r="Z21" s="202"/>
      <c r="AA21" s="207"/>
      <c r="AC21" s="232"/>
      <c r="AD21" s="202"/>
      <c r="AE21" s="207"/>
      <c r="AG21" s="232"/>
      <c r="AH21" s="203"/>
      <c r="AI21" s="192"/>
      <c r="AK21" s="232"/>
      <c r="AL21" s="202"/>
      <c r="AM21" s="192"/>
      <c r="AO21" s="232"/>
      <c r="AP21" s="202"/>
      <c r="AQ21" s="192"/>
    </row>
    <row r="22" spans="1:43" s="201" customFormat="1" x14ac:dyDescent="0.3">
      <c r="A22" s="397"/>
      <c r="B22" s="332"/>
      <c r="C22" s="327"/>
      <c r="E22" s="398"/>
      <c r="F22" s="202"/>
      <c r="G22" s="399"/>
      <c r="I22" s="398"/>
      <c r="J22" s="202"/>
      <c r="K22" s="399"/>
      <c r="L22" s="199"/>
      <c r="M22" s="398"/>
      <c r="N22" s="202"/>
      <c r="O22" s="399"/>
      <c r="P22" s="199"/>
      <c r="Q22" s="398"/>
      <c r="R22" s="202"/>
      <c r="S22" s="399"/>
      <c r="U22" s="398"/>
      <c r="V22" s="202"/>
      <c r="W22" s="399"/>
      <c r="Y22" s="398"/>
      <c r="Z22" s="202"/>
      <c r="AA22" s="399"/>
      <c r="AC22" s="398"/>
      <c r="AD22" s="202"/>
      <c r="AE22" s="399"/>
      <c r="AG22" s="398"/>
      <c r="AH22" s="203"/>
      <c r="AI22" s="222"/>
      <c r="AK22" s="398"/>
      <c r="AL22" s="202"/>
      <c r="AM22" s="222"/>
      <c r="AO22" s="398"/>
      <c r="AP22" s="202"/>
      <c r="AQ22" s="222"/>
    </row>
    <row r="23" spans="1:43" s="201" customFormat="1" x14ac:dyDescent="0.3">
      <c r="A23" s="397"/>
      <c r="B23" s="332"/>
      <c r="C23" s="327"/>
      <c r="E23" s="232"/>
      <c r="F23" s="202"/>
      <c r="G23" s="207"/>
      <c r="I23" s="398"/>
      <c r="J23" s="202"/>
      <c r="K23" s="207"/>
      <c r="L23" s="199"/>
      <c r="M23" s="398"/>
      <c r="N23" s="202"/>
      <c r="O23" s="207"/>
      <c r="P23" s="199"/>
      <c r="Q23" s="232"/>
      <c r="R23" s="202"/>
      <c r="S23" s="207"/>
      <c r="U23" s="232"/>
      <c r="V23" s="202"/>
      <c r="W23" s="207"/>
      <c r="Y23" s="232"/>
      <c r="Z23" s="202"/>
      <c r="AA23" s="207"/>
      <c r="AC23" s="232"/>
      <c r="AD23" s="202"/>
      <c r="AE23" s="207"/>
      <c r="AG23" s="213"/>
      <c r="AH23" s="203"/>
      <c r="AI23" s="192"/>
      <c r="AK23" s="232"/>
      <c r="AL23" s="202"/>
      <c r="AM23" s="192"/>
      <c r="AO23" s="232"/>
      <c r="AP23" s="202"/>
      <c r="AQ23" s="192"/>
    </row>
    <row r="24" spans="1:43" s="403" customFormat="1" x14ac:dyDescent="0.3">
      <c r="A24" s="400"/>
      <c r="B24" s="401"/>
      <c r="C24" s="402"/>
      <c r="E24" s="404"/>
      <c r="F24" s="405"/>
      <c r="G24" s="406"/>
      <c r="I24" s="407"/>
      <c r="J24" s="405"/>
      <c r="K24" s="406"/>
      <c r="L24" s="408"/>
      <c r="M24" s="407"/>
      <c r="N24" s="405"/>
      <c r="O24" s="406"/>
      <c r="P24" s="408"/>
      <c r="Q24" s="404"/>
      <c r="R24" s="405"/>
      <c r="S24" s="406"/>
      <c r="U24" s="404"/>
      <c r="V24" s="405"/>
      <c r="W24" s="406"/>
      <c r="Y24" s="404"/>
      <c r="Z24" s="405"/>
      <c r="AA24" s="406"/>
      <c r="AC24" s="404"/>
      <c r="AD24" s="405"/>
      <c r="AE24" s="406"/>
      <c r="AG24" s="404"/>
      <c r="AH24" s="409"/>
      <c r="AI24" s="410"/>
      <c r="AK24" s="404"/>
      <c r="AL24" s="405"/>
      <c r="AM24" s="410"/>
      <c r="AO24" s="404"/>
      <c r="AP24" s="405"/>
      <c r="AQ24" s="410"/>
    </row>
    <row r="25" spans="1:43" s="403" customFormat="1" x14ac:dyDescent="0.3">
      <c r="A25" s="400"/>
      <c r="B25" s="401"/>
      <c r="C25" s="402"/>
      <c r="E25" s="404"/>
      <c r="F25" s="405"/>
      <c r="G25" s="406"/>
      <c r="I25" s="404"/>
      <c r="J25" s="405"/>
      <c r="K25" s="406"/>
      <c r="L25" s="408"/>
      <c r="M25" s="411"/>
      <c r="N25" s="405"/>
      <c r="O25" s="406"/>
      <c r="P25" s="408"/>
      <c r="Q25" s="404"/>
      <c r="R25" s="405"/>
      <c r="S25" s="406"/>
      <c r="U25" s="404"/>
      <c r="V25" s="405"/>
      <c r="W25" s="406"/>
      <c r="Y25" s="404"/>
      <c r="Z25" s="405"/>
      <c r="AA25" s="406"/>
      <c r="AC25" s="404"/>
      <c r="AD25" s="405"/>
      <c r="AE25" s="406"/>
      <c r="AG25" s="404"/>
      <c r="AH25" s="409"/>
      <c r="AI25" s="410"/>
      <c r="AK25" s="404"/>
      <c r="AL25" s="405"/>
      <c r="AM25" s="410"/>
      <c r="AO25" s="404"/>
      <c r="AP25" s="405"/>
      <c r="AQ25" s="410"/>
    </row>
    <row r="26" spans="1:43" s="403" customFormat="1" x14ac:dyDescent="0.3">
      <c r="A26" s="400"/>
      <c r="B26" s="401"/>
      <c r="C26" s="402"/>
      <c r="E26" s="404"/>
      <c r="F26" s="405"/>
      <c r="G26" s="406"/>
      <c r="I26" s="404"/>
      <c r="J26" s="405"/>
      <c r="K26" s="406"/>
      <c r="L26" s="408"/>
      <c r="M26" s="411"/>
      <c r="N26" s="405"/>
      <c r="O26" s="406"/>
      <c r="P26" s="408"/>
      <c r="Q26" s="404"/>
      <c r="R26" s="405"/>
      <c r="S26" s="406"/>
      <c r="U26" s="404"/>
      <c r="V26" s="405"/>
      <c r="W26" s="406"/>
      <c r="Y26" s="404"/>
      <c r="Z26" s="405"/>
      <c r="AA26" s="406"/>
      <c r="AC26" s="404"/>
      <c r="AD26" s="405"/>
      <c r="AE26" s="406"/>
      <c r="AG26" s="404"/>
      <c r="AH26" s="409"/>
      <c r="AI26" s="410"/>
      <c r="AK26" s="404"/>
      <c r="AL26" s="405"/>
      <c r="AM26" s="410"/>
      <c r="AO26" s="404"/>
      <c r="AP26" s="405"/>
      <c r="AQ26" s="410"/>
    </row>
    <row r="27" spans="1:43" s="403" customFormat="1" x14ac:dyDescent="0.3">
      <c r="A27" s="412"/>
      <c r="B27" s="413"/>
      <c r="C27" s="414"/>
      <c r="E27" s="404"/>
      <c r="F27" s="405"/>
      <c r="G27" s="406"/>
      <c r="I27" s="404"/>
      <c r="J27" s="405"/>
      <c r="K27" s="406"/>
      <c r="L27" s="408"/>
      <c r="M27" s="411"/>
      <c r="N27" s="405"/>
      <c r="O27" s="406"/>
      <c r="P27" s="408"/>
      <c r="Q27" s="404"/>
      <c r="R27" s="405"/>
      <c r="S27" s="406"/>
      <c r="U27" s="404"/>
      <c r="V27" s="405"/>
      <c r="W27" s="406"/>
      <c r="Y27" s="404"/>
      <c r="Z27" s="405"/>
      <c r="AA27" s="406"/>
      <c r="AC27" s="404"/>
      <c r="AD27" s="405"/>
      <c r="AE27" s="406"/>
      <c r="AG27" s="404"/>
      <c r="AH27" s="409"/>
      <c r="AI27" s="410"/>
      <c r="AK27" s="404"/>
      <c r="AL27" s="405"/>
      <c r="AM27" s="410"/>
      <c r="AO27" s="404"/>
      <c r="AP27" s="405"/>
      <c r="AQ27" s="410"/>
    </row>
    <row r="28" spans="1:43" s="403" customFormat="1" ht="15" thickBot="1" x14ac:dyDescent="0.35">
      <c r="B28" s="415"/>
      <c r="C28" s="415"/>
      <c r="E28" s="404"/>
      <c r="F28" s="405"/>
      <c r="G28" s="406"/>
      <c r="I28" s="404"/>
      <c r="J28" s="405"/>
      <c r="K28" s="406"/>
      <c r="L28" s="408"/>
      <c r="M28" s="411"/>
      <c r="N28" s="405"/>
      <c r="O28" s="406"/>
      <c r="P28" s="408"/>
      <c r="Q28" s="404"/>
      <c r="R28" s="405"/>
      <c r="S28" s="406"/>
      <c r="U28" s="404"/>
      <c r="V28" s="405"/>
      <c r="W28" s="406"/>
      <c r="Y28" s="404"/>
      <c r="Z28" s="405"/>
      <c r="AA28" s="406"/>
      <c r="AC28" s="404"/>
      <c r="AD28" s="405"/>
      <c r="AE28" s="406"/>
      <c r="AG28" s="404"/>
      <c r="AH28" s="409"/>
      <c r="AI28" s="416"/>
      <c r="AK28" s="404"/>
      <c r="AL28" s="405"/>
      <c r="AM28" s="410"/>
      <c r="AO28" s="404"/>
      <c r="AP28" s="405"/>
      <c r="AQ28" s="410"/>
    </row>
    <row r="29" spans="1:43" s="403" customFormat="1" ht="28.8" x14ac:dyDescent="0.3">
      <c r="A29" s="350" t="s">
        <v>270</v>
      </c>
      <c r="B29" s="351" t="s">
        <v>86</v>
      </c>
      <c r="C29" s="352">
        <v>203000</v>
      </c>
      <c r="E29" s="350" t="s">
        <v>270</v>
      </c>
      <c r="F29" s="348" t="s">
        <v>86</v>
      </c>
      <c r="G29" s="198">
        <v>10000</v>
      </c>
      <c r="I29" s="350" t="s">
        <v>270</v>
      </c>
      <c r="J29" s="348" t="s">
        <v>86</v>
      </c>
      <c r="K29" s="198">
        <v>29000</v>
      </c>
      <c r="L29" s="408"/>
      <c r="M29" s="350" t="s">
        <v>270</v>
      </c>
      <c r="N29" s="348" t="s">
        <v>86</v>
      </c>
      <c r="O29" s="198">
        <v>80000</v>
      </c>
      <c r="P29" s="408"/>
      <c r="Q29" s="350" t="s">
        <v>270</v>
      </c>
      <c r="R29" s="348" t="s">
        <v>86</v>
      </c>
      <c r="S29" s="198">
        <v>40000</v>
      </c>
      <c r="U29" s="350" t="s">
        <v>270</v>
      </c>
      <c r="V29" s="348" t="s">
        <v>86</v>
      </c>
      <c r="W29" s="198">
        <v>5000</v>
      </c>
      <c r="Y29" s="350" t="s">
        <v>270</v>
      </c>
      <c r="Z29" s="348" t="s">
        <v>86</v>
      </c>
      <c r="AA29" s="198">
        <v>65000</v>
      </c>
      <c r="AC29" s="350" t="s">
        <v>270</v>
      </c>
      <c r="AD29" s="348" t="s">
        <v>86</v>
      </c>
      <c r="AE29" s="198">
        <v>30000</v>
      </c>
      <c r="AG29" s="350" t="s">
        <v>270</v>
      </c>
      <c r="AH29" s="348" t="s">
        <v>86</v>
      </c>
      <c r="AI29" s="198">
        <v>42000</v>
      </c>
      <c r="AK29" s="350" t="s">
        <v>270</v>
      </c>
      <c r="AL29" s="348" t="s">
        <v>86</v>
      </c>
      <c r="AM29" s="198">
        <v>8000</v>
      </c>
      <c r="AO29" s="350" t="s">
        <v>270</v>
      </c>
      <c r="AP29" s="348" t="s">
        <v>86</v>
      </c>
      <c r="AQ29" s="198">
        <v>35000</v>
      </c>
    </row>
    <row r="30" spans="1:43" s="403" customFormat="1" x14ac:dyDescent="0.3">
      <c r="A30" s="401"/>
      <c r="B30" s="417"/>
      <c r="C30" s="402"/>
      <c r="E30" s="404"/>
      <c r="F30" s="405"/>
      <c r="G30" s="406"/>
      <c r="I30" s="404"/>
      <c r="J30" s="405"/>
      <c r="K30" s="406"/>
      <c r="L30" s="408"/>
      <c r="M30" s="404"/>
      <c r="N30" s="405"/>
      <c r="O30" s="406"/>
      <c r="P30" s="408"/>
      <c r="Q30" s="404"/>
      <c r="R30" s="405"/>
      <c r="S30" s="406"/>
      <c r="U30" s="404"/>
      <c r="V30" s="405"/>
      <c r="W30" s="406"/>
      <c r="Y30" s="404"/>
      <c r="Z30" s="405"/>
      <c r="AA30" s="406"/>
      <c r="AC30" s="404"/>
      <c r="AD30" s="405"/>
      <c r="AE30" s="406"/>
      <c r="AG30" s="404"/>
      <c r="AH30" s="405"/>
      <c r="AI30" s="410"/>
      <c r="AK30" s="404"/>
      <c r="AL30" s="405"/>
      <c r="AM30" s="410"/>
      <c r="AO30" s="404"/>
      <c r="AP30" s="405"/>
      <c r="AQ30" s="410"/>
    </row>
    <row r="31" spans="1:43" s="403" customFormat="1" ht="15" thickBot="1" x14ac:dyDescent="0.35">
      <c r="A31" s="418"/>
      <c r="B31" s="419"/>
      <c r="C31" s="420"/>
      <c r="E31" s="421"/>
      <c r="F31" s="422"/>
      <c r="G31" s="423"/>
      <c r="I31" s="421"/>
      <c r="J31" s="422"/>
      <c r="K31" s="423"/>
      <c r="L31" s="408"/>
      <c r="M31" s="421"/>
      <c r="N31" s="422"/>
      <c r="O31" s="423"/>
      <c r="P31" s="408"/>
      <c r="Q31" s="421"/>
      <c r="R31" s="422"/>
      <c r="S31" s="423"/>
      <c r="U31" s="421"/>
      <c r="V31" s="422"/>
      <c r="W31" s="423"/>
      <c r="Y31" s="421"/>
      <c r="Z31" s="422"/>
      <c r="AA31" s="423"/>
      <c r="AC31" s="421"/>
      <c r="AD31" s="422"/>
      <c r="AE31" s="423"/>
      <c r="AG31" s="421"/>
      <c r="AH31" s="422"/>
      <c r="AI31" s="416"/>
      <c r="AK31" s="421"/>
      <c r="AL31" s="422"/>
      <c r="AM31" s="416"/>
      <c r="AO31" s="421"/>
      <c r="AP31" s="422"/>
      <c r="AQ31" s="416"/>
    </row>
    <row r="32" spans="1:43" s="403" customFormat="1" ht="15" thickBot="1" x14ac:dyDescent="0.35">
      <c r="A32" s="424"/>
      <c r="B32" s="424"/>
      <c r="C32" s="425">
        <f>SUM(C11:C28)</f>
        <v>168000</v>
      </c>
      <c r="E32" s="426"/>
      <c r="F32" s="426"/>
      <c r="G32" s="265">
        <f>SUM(G11:G28)</f>
        <v>30000</v>
      </c>
      <c r="I32" s="426"/>
      <c r="J32" s="426"/>
      <c r="K32" s="265">
        <f>SUM(K11:K28)</f>
        <v>36000</v>
      </c>
      <c r="L32" s="408"/>
      <c r="M32" s="426"/>
      <c r="N32" s="426"/>
      <c r="O32" s="265">
        <f>SUM(O11:O28)</f>
        <v>85000</v>
      </c>
      <c r="P32" s="427"/>
      <c r="Q32" s="426"/>
      <c r="R32" s="426"/>
      <c r="S32" s="265">
        <f>SUM(S11:S28)</f>
        <v>132000</v>
      </c>
      <c r="U32" s="426"/>
      <c r="V32" s="426"/>
      <c r="W32" s="265">
        <f>SUM(W11:W28)</f>
        <v>5000</v>
      </c>
      <c r="Y32" s="426"/>
      <c r="Z32" s="426"/>
      <c r="AA32" s="265">
        <f>SUM(AA11:AA28)</f>
        <v>60000</v>
      </c>
      <c r="AC32" s="426"/>
      <c r="AD32" s="426"/>
      <c r="AE32" s="265">
        <f>SUM(AE11:AE28)</f>
        <v>30000</v>
      </c>
      <c r="AG32" s="426"/>
      <c r="AH32" s="426"/>
      <c r="AI32" s="265">
        <f>SUM(AI11:AI28)</f>
        <v>66000</v>
      </c>
      <c r="AK32" s="426"/>
      <c r="AL32" s="426"/>
      <c r="AM32" s="265">
        <f>SUM(AM11:AM28)</f>
        <v>8000</v>
      </c>
      <c r="AO32" s="426"/>
      <c r="AP32" s="426"/>
      <c r="AQ32" s="265">
        <f>SUM(AQ11:AQ28)</f>
        <v>24000</v>
      </c>
    </row>
    <row r="33" s="266" customFormat="1" x14ac:dyDescent="0.3"/>
  </sheetData>
  <mergeCells count="11">
    <mergeCell ref="Y9:AA9"/>
    <mergeCell ref="AC9:AE9"/>
    <mergeCell ref="AG9:AI9"/>
    <mergeCell ref="AK9:AM9"/>
    <mergeCell ref="AO9:AQ9"/>
    <mergeCell ref="A9:C9"/>
    <mergeCell ref="E9:G9"/>
    <mergeCell ref="I9:K9"/>
    <mergeCell ref="M9:O9"/>
    <mergeCell ref="Q9:S9"/>
    <mergeCell ref="U9:W9"/>
  </mergeCells>
  <pageMargins left="0.75" right="0.75" top="1" bottom="1" header="0.5" footer="0.5"/>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6"/>
  <sheetViews>
    <sheetView workbookViewId="0">
      <selection activeCell="F1" sqref="F1"/>
    </sheetView>
  </sheetViews>
  <sheetFormatPr defaultColWidth="8.77734375" defaultRowHeight="14.4" x14ac:dyDescent="0.3"/>
  <cols>
    <col min="1" max="1" width="10.6640625" style="271" customWidth="1"/>
    <col min="2" max="2" width="32.77734375" style="271" customWidth="1"/>
    <col min="3" max="3" width="15.44140625" style="271" customWidth="1"/>
    <col min="4" max="4" width="13" style="271" customWidth="1"/>
    <col min="5" max="5" width="17.44140625" style="372" customWidth="1"/>
    <col min="6" max="6" width="75.77734375" style="271" customWidth="1"/>
    <col min="7" max="7" width="11.44140625" style="271" customWidth="1"/>
    <col min="8" max="8" width="18.109375" style="271" customWidth="1"/>
    <col min="9" max="9" width="20.44140625" style="271" customWidth="1"/>
    <col min="10" max="10" width="11.44140625" style="271" customWidth="1"/>
    <col min="11" max="11" width="20.44140625" style="271" customWidth="1"/>
    <col min="12" max="12" width="6.6640625" style="271" customWidth="1"/>
    <col min="13" max="13" width="8.77734375" style="271"/>
    <col min="14" max="14" width="11.33203125" style="271" customWidth="1"/>
    <col min="15" max="15" width="20.44140625" style="271" customWidth="1"/>
    <col min="16" max="16" width="3.44140625" style="271" customWidth="1"/>
    <col min="17" max="16384" width="8.77734375" style="271"/>
  </cols>
  <sheetData>
    <row r="1" spans="1:43" s="157" customFormat="1" ht="21" x14ac:dyDescent="0.4">
      <c r="A1" s="428" t="s">
        <v>313</v>
      </c>
      <c r="B1" s="428"/>
      <c r="C1" s="428"/>
      <c r="E1" s="429"/>
    </row>
    <row r="2" spans="1:43" s="157" customFormat="1" ht="28.05" customHeight="1" x14ac:dyDescent="0.4">
      <c r="A2" s="158" t="s">
        <v>86</v>
      </c>
      <c r="B2" s="378" t="s">
        <v>380</v>
      </c>
      <c r="C2" s="378"/>
      <c r="D2" s="378"/>
      <c r="E2" s="378"/>
      <c r="F2" s="302"/>
      <c r="G2" s="302"/>
      <c r="H2" s="302"/>
      <c r="I2" s="302"/>
      <c r="J2" s="302"/>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row>
    <row r="3" spans="1:43" s="173" customFormat="1" ht="19.05" customHeight="1" x14ac:dyDescent="0.4">
      <c r="A3" s="163"/>
      <c r="B3" s="378" t="s">
        <v>314</v>
      </c>
      <c r="C3" s="378"/>
      <c r="D3" s="378"/>
      <c r="E3" s="378"/>
      <c r="F3" s="302"/>
      <c r="G3" s="302"/>
      <c r="H3" s="302"/>
      <c r="I3" s="302"/>
      <c r="J3" s="302"/>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row>
    <row r="4" spans="1:43" s="165" customFormat="1" ht="19.05" customHeight="1" x14ac:dyDescent="0.3">
      <c r="A4" s="166" t="s">
        <v>91</v>
      </c>
      <c r="B4" s="431">
        <v>42296</v>
      </c>
      <c r="C4" s="432"/>
      <c r="D4" s="432"/>
      <c r="E4" s="432"/>
      <c r="F4" s="432"/>
      <c r="G4" s="432"/>
      <c r="H4" s="432"/>
      <c r="I4" s="432"/>
      <c r="J4" s="432"/>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8"/>
    </row>
    <row r="5" spans="1:43" s="173" customFormat="1" ht="19.05" customHeight="1" x14ac:dyDescent="0.4">
      <c r="A5" s="174"/>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row>
    <row r="6" spans="1:43" s="173" customFormat="1" ht="19.05" customHeight="1" thickBot="1" x14ac:dyDescent="0.45">
      <c r="A6" s="174" t="s">
        <v>315</v>
      </c>
      <c r="B6" s="175"/>
      <c r="C6" s="175"/>
      <c r="D6" s="175"/>
      <c r="E6" s="175"/>
      <c r="F6" s="175"/>
      <c r="G6" s="271"/>
      <c r="H6" s="271"/>
      <c r="I6" s="271"/>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row>
    <row r="7" spans="1:43" s="303" customFormat="1" ht="35.25" customHeight="1" thickBot="1" x14ac:dyDescent="0.4">
      <c r="A7" s="178" t="s">
        <v>316</v>
      </c>
      <c r="B7" s="179"/>
      <c r="C7" s="179"/>
      <c r="D7" s="179"/>
      <c r="E7" s="180"/>
      <c r="F7" s="181"/>
      <c r="G7" s="271"/>
      <c r="H7" s="271"/>
      <c r="I7" s="271"/>
      <c r="L7" s="182"/>
    </row>
    <row r="8" spans="1:43" s="162" customFormat="1" ht="16.2" thickBot="1" x14ac:dyDescent="0.35">
      <c r="A8" s="184" t="s">
        <v>59</v>
      </c>
      <c r="B8" s="185" t="s">
        <v>60</v>
      </c>
      <c r="C8" s="185" t="s">
        <v>61</v>
      </c>
      <c r="D8" s="185" t="s">
        <v>62</v>
      </c>
      <c r="E8" s="433" t="s">
        <v>63</v>
      </c>
      <c r="F8" s="188"/>
      <c r="G8" s="271"/>
      <c r="H8" s="271"/>
      <c r="I8" s="271"/>
    </row>
    <row r="9" spans="1:43" s="440" customFormat="1" x14ac:dyDescent="0.3">
      <c r="A9" s="434"/>
      <c r="B9" s="435" t="s">
        <v>317</v>
      </c>
      <c r="C9" s="436">
        <v>33000</v>
      </c>
      <c r="D9" s="437">
        <v>1</v>
      </c>
      <c r="E9" s="438">
        <f>C9*D9</f>
        <v>33000</v>
      </c>
      <c r="F9" s="439"/>
      <c r="G9" s="271"/>
      <c r="H9" s="271"/>
      <c r="I9" s="271"/>
    </row>
    <row r="10" spans="1:43" s="440" customFormat="1" x14ac:dyDescent="0.3">
      <c r="A10" s="441"/>
      <c r="B10" s="442" t="s">
        <v>318</v>
      </c>
      <c r="C10" s="443">
        <f>640*1.08</f>
        <v>691.2</v>
      </c>
      <c r="D10" s="444">
        <v>10</v>
      </c>
      <c r="E10" s="445">
        <f>C10*D10</f>
        <v>6912</v>
      </c>
      <c r="F10" s="439" t="s">
        <v>319</v>
      </c>
      <c r="G10" s="271"/>
      <c r="H10" s="271"/>
      <c r="I10" s="271"/>
    </row>
    <row r="11" spans="1:43" s="440" customFormat="1" x14ac:dyDescent="0.3">
      <c r="A11" s="411"/>
      <c r="B11" s="446" t="s">
        <v>320</v>
      </c>
      <c r="C11" s="443">
        <v>550</v>
      </c>
      <c r="D11" s="444">
        <v>12</v>
      </c>
      <c r="E11" s="445">
        <f t="shared" ref="E11:E16" si="0">C11*D11</f>
        <v>6600</v>
      </c>
      <c r="F11" s="439" t="s">
        <v>321</v>
      </c>
      <c r="G11" s="271"/>
      <c r="H11" s="271"/>
      <c r="I11" s="271"/>
    </row>
    <row r="12" spans="1:43" s="440" customFormat="1" x14ac:dyDescent="0.3">
      <c r="A12" s="411"/>
      <c r="B12" s="446" t="s">
        <v>322</v>
      </c>
      <c r="C12" s="443">
        <f>1760*1.08</f>
        <v>1900.8000000000002</v>
      </c>
      <c r="D12" s="444">
        <v>5</v>
      </c>
      <c r="E12" s="445">
        <f t="shared" si="0"/>
        <v>9504</v>
      </c>
      <c r="F12" s="439" t="s">
        <v>323</v>
      </c>
      <c r="G12" s="271"/>
      <c r="H12" s="271"/>
      <c r="I12" s="271"/>
    </row>
    <row r="13" spans="1:43" s="440" customFormat="1" x14ac:dyDescent="0.3">
      <c r="A13" s="411"/>
      <c r="B13" s="446" t="s">
        <v>257</v>
      </c>
      <c r="C13" s="443">
        <v>1400</v>
      </c>
      <c r="D13" s="444">
        <v>0</v>
      </c>
      <c r="E13" s="445">
        <f t="shared" si="0"/>
        <v>0</v>
      </c>
      <c r="F13" s="439"/>
      <c r="G13" s="271"/>
      <c r="H13" s="271"/>
      <c r="I13" s="271"/>
    </row>
    <row r="14" spans="1:43" s="440" customFormat="1" x14ac:dyDescent="0.3">
      <c r="A14" s="411"/>
      <c r="B14" s="446" t="s">
        <v>324</v>
      </c>
      <c r="C14" s="443">
        <v>800</v>
      </c>
      <c r="D14" s="444">
        <v>0</v>
      </c>
      <c r="E14" s="445">
        <f t="shared" si="0"/>
        <v>0</v>
      </c>
      <c r="F14" s="439"/>
      <c r="G14" s="271"/>
      <c r="H14" s="271"/>
      <c r="I14" s="271"/>
    </row>
    <row r="15" spans="1:43" s="440" customFormat="1" x14ac:dyDescent="0.3">
      <c r="A15" s="411"/>
      <c r="B15" s="446" t="s">
        <v>325</v>
      </c>
      <c r="C15" s="443">
        <v>1350</v>
      </c>
      <c r="D15" s="444">
        <v>0</v>
      </c>
      <c r="E15" s="445">
        <f t="shared" si="0"/>
        <v>0</v>
      </c>
      <c r="F15" s="439"/>
      <c r="G15" s="271"/>
      <c r="H15" s="271"/>
      <c r="I15" s="271"/>
    </row>
    <row r="16" spans="1:43" s="440" customFormat="1" x14ac:dyDescent="0.3">
      <c r="A16" s="411"/>
      <c r="B16" s="405" t="s">
        <v>326</v>
      </c>
      <c r="C16" s="443">
        <v>300</v>
      </c>
      <c r="D16" s="444">
        <v>0</v>
      </c>
      <c r="E16" s="445">
        <f t="shared" si="0"/>
        <v>0</v>
      </c>
      <c r="F16" s="439"/>
      <c r="G16" s="271"/>
      <c r="H16" s="271"/>
      <c r="I16" s="271"/>
    </row>
    <row r="17" spans="1:14" s="440" customFormat="1" x14ac:dyDescent="0.3">
      <c r="A17" s="411"/>
      <c r="B17" s="405"/>
      <c r="C17" s="443"/>
      <c r="D17" s="444"/>
      <c r="E17" s="445"/>
      <c r="F17" s="439"/>
      <c r="G17" s="271"/>
      <c r="H17" s="271"/>
      <c r="I17" s="271"/>
    </row>
    <row r="18" spans="1:14" s="440" customFormat="1" x14ac:dyDescent="0.3">
      <c r="A18" s="411"/>
      <c r="B18" s="405" t="s">
        <v>327</v>
      </c>
      <c r="C18" s="443">
        <f>5000</f>
        <v>5000</v>
      </c>
      <c r="D18" s="444">
        <v>2</v>
      </c>
      <c r="E18" s="445">
        <f>C18*D18</f>
        <v>10000</v>
      </c>
      <c r="F18" s="439" t="s">
        <v>328</v>
      </c>
      <c r="G18" s="271"/>
      <c r="H18" s="271"/>
      <c r="I18" s="271"/>
    </row>
    <row r="19" spans="1:14" s="323" customFormat="1" ht="86.4" x14ac:dyDescent="0.3">
      <c r="A19" s="213"/>
      <c r="B19" s="202" t="s">
        <v>329</v>
      </c>
      <c r="C19" s="447">
        <v>90000</v>
      </c>
      <c r="D19" s="448">
        <v>0</v>
      </c>
      <c r="E19" s="449">
        <v>90000</v>
      </c>
      <c r="F19" s="193" t="s">
        <v>330</v>
      </c>
      <c r="G19" s="368"/>
      <c r="H19" s="368"/>
      <c r="I19" s="368"/>
    </row>
    <row r="20" spans="1:14" s="440" customFormat="1" x14ac:dyDescent="0.3">
      <c r="A20" s="411"/>
      <c r="B20" s="405" t="s">
        <v>331</v>
      </c>
      <c r="C20" s="443">
        <v>13500</v>
      </c>
      <c r="D20" s="444">
        <v>2</v>
      </c>
      <c r="E20" s="445">
        <f>C20*D20</f>
        <v>27000</v>
      </c>
      <c r="F20" s="439" t="s">
        <v>332</v>
      </c>
      <c r="G20" s="271"/>
      <c r="H20" s="271"/>
      <c r="I20" s="271"/>
    </row>
    <row r="21" spans="1:14" s="440" customFormat="1" x14ac:dyDescent="0.3">
      <c r="A21" s="411"/>
      <c r="B21" s="405"/>
      <c r="C21" s="443"/>
      <c r="D21" s="444"/>
      <c r="E21" s="450"/>
      <c r="F21" s="439"/>
      <c r="G21" s="271"/>
      <c r="H21" s="271"/>
      <c r="I21" s="271"/>
    </row>
    <row r="22" spans="1:14" s="440" customFormat="1" x14ac:dyDescent="0.3">
      <c r="A22" s="441"/>
      <c r="B22" s="405" t="s">
        <v>333</v>
      </c>
      <c r="C22" s="443">
        <f>820*(Travel!B47)</f>
        <v>11070</v>
      </c>
      <c r="D22" s="444">
        <v>3</v>
      </c>
      <c r="E22" s="445">
        <f>C22*D22</f>
        <v>33210</v>
      </c>
      <c r="F22" s="439" t="s">
        <v>69</v>
      </c>
      <c r="G22" s="271"/>
      <c r="H22" s="271"/>
      <c r="I22" s="271"/>
    </row>
    <row r="23" spans="1:14" s="440" customFormat="1" x14ac:dyDescent="0.3">
      <c r="A23" s="411"/>
      <c r="B23" s="405" t="s">
        <v>334</v>
      </c>
      <c r="C23" s="443">
        <v>4000</v>
      </c>
      <c r="D23" s="444">
        <v>2</v>
      </c>
      <c r="E23" s="445">
        <f>C23*D23</f>
        <v>8000</v>
      </c>
      <c r="F23" s="439" t="s">
        <v>335</v>
      </c>
      <c r="G23" s="271"/>
      <c r="H23" s="271"/>
      <c r="I23" s="271"/>
    </row>
    <row r="24" spans="1:14" s="440" customFormat="1" x14ac:dyDescent="0.3">
      <c r="A24" s="404"/>
      <c r="B24" s="405" t="s">
        <v>336</v>
      </c>
      <c r="C24" s="443">
        <v>5000</v>
      </c>
      <c r="D24" s="444">
        <v>1</v>
      </c>
      <c r="E24" s="445">
        <f t="shared" ref="E24:E26" si="1">C24*D24</f>
        <v>5000</v>
      </c>
      <c r="F24" s="439"/>
      <c r="G24" s="271"/>
      <c r="H24" s="271"/>
      <c r="I24" s="271"/>
    </row>
    <row r="25" spans="1:14" s="440" customFormat="1" x14ac:dyDescent="0.3">
      <c r="A25" s="451"/>
      <c r="B25" s="452" t="s">
        <v>337</v>
      </c>
      <c r="C25" s="453">
        <v>4000</v>
      </c>
      <c r="D25" s="454">
        <v>1</v>
      </c>
      <c r="E25" s="445">
        <f t="shared" si="1"/>
        <v>4000</v>
      </c>
      <c r="F25" s="439" t="s">
        <v>335</v>
      </c>
      <c r="G25" s="271"/>
      <c r="H25" s="271"/>
      <c r="I25" s="271"/>
    </row>
    <row r="26" spans="1:14" s="440" customFormat="1" ht="15" thickBot="1" x14ac:dyDescent="0.35">
      <c r="A26" s="451"/>
      <c r="B26" s="452" t="s">
        <v>114</v>
      </c>
      <c r="C26" s="453">
        <v>10000</v>
      </c>
      <c r="D26" s="454">
        <v>1</v>
      </c>
      <c r="E26" s="445">
        <f t="shared" si="1"/>
        <v>10000</v>
      </c>
      <c r="F26" s="439"/>
      <c r="G26" s="271"/>
      <c r="H26" s="271"/>
      <c r="I26" s="271"/>
    </row>
    <row r="27" spans="1:14" s="440" customFormat="1" ht="28.8" x14ac:dyDescent="0.3">
      <c r="A27" s="347" t="s">
        <v>338</v>
      </c>
      <c r="B27" s="348"/>
      <c r="C27" s="198"/>
      <c r="D27" s="455"/>
      <c r="E27" s="456">
        <v>225000</v>
      </c>
      <c r="F27" s="439"/>
      <c r="G27" s="271"/>
      <c r="H27" s="271"/>
      <c r="I27" s="271"/>
    </row>
    <row r="28" spans="1:14" s="440" customFormat="1" ht="15" thickBot="1" x14ac:dyDescent="0.35">
      <c r="A28" s="359"/>
      <c r="B28" s="240"/>
      <c r="C28" s="242"/>
      <c r="D28" s="457"/>
      <c r="E28" s="458"/>
      <c r="F28" s="439"/>
      <c r="G28" s="271"/>
      <c r="H28" s="271"/>
      <c r="I28" s="271"/>
    </row>
    <row r="29" spans="1:14" s="440" customFormat="1" ht="15" thickBot="1" x14ac:dyDescent="0.35">
      <c r="A29" s="421"/>
      <c r="B29" s="422"/>
      <c r="C29" s="459"/>
      <c r="D29" s="457"/>
      <c r="E29" s="458"/>
      <c r="F29" s="439"/>
      <c r="G29" s="271"/>
      <c r="H29" s="271"/>
      <c r="I29" s="271"/>
    </row>
    <row r="30" spans="1:14" s="462" customFormat="1" ht="15" thickBot="1" x14ac:dyDescent="0.35">
      <c r="A30" s="426"/>
      <c r="B30" s="426"/>
      <c r="C30" s="426"/>
      <c r="D30" s="426"/>
      <c r="E30" s="460">
        <f>SUM(E9:E26)</f>
        <v>243226</v>
      </c>
      <c r="F30" s="461"/>
      <c r="G30" s="271"/>
      <c r="H30" s="271"/>
      <c r="I30" s="271"/>
    </row>
    <row r="31" spans="1:14" ht="18" x14ac:dyDescent="0.35">
      <c r="A31" s="266"/>
      <c r="B31" s="266"/>
      <c r="C31" s="266"/>
      <c r="D31" s="266"/>
      <c r="E31" s="369"/>
      <c r="F31" s="266"/>
      <c r="G31" s="266"/>
      <c r="H31" s="266"/>
      <c r="I31" s="266"/>
      <c r="N31" s="297"/>
    </row>
    <row r="32" spans="1:14" x14ac:dyDescent="0.3">
      <c r="A32" s="266"/>
      <c r="B32" s="266"/>
      <c r="C32" s="266"/>
      <c r="D32" s="266"/>
      <c r="E32" s="369"/>
      <c r="F32" s="266"/>
      <c r="G32" s="266"/>
      <c r="H32" s="266"/>
      <c r="I32" s="266"/>
    </row>
    <row r="33" spans="1:9" ht="15.6" x14ac:dyDescent="0.3">
      <c r="A33" s="463"/>
      <c r="B33" s="463"/>
      <c r="C33" s="463"/>
      <c r="D33" s="463"/>
      <c r="E33" s="464"/>
      <c r="F33" s="266"/>
      <c r="G33" s="266"/>
      <c r="H33" s="266"/>
      <c r="I33" s="266"/>
    </row>
    <row r="34" spans="1:9" ht="15.6" x14ac:dyDescent="0.3">
      <c r="A34" s="463"/>
      <c r="B34" s="463"/>
      <c r="C34" s="463"/>
      <c r="D34" s="463"/>
      <c r="E34" s="464"/>
      <c r="F34" s="266"/>
      <c r="G34" s="266"/>
      <c r="H34" s="266"/>
      <c r="I34" s="266"/>
    </row>
    <row r="35" spans="1:9" ht="15.6" x14ac:dyDescent="0.3">
      <c r="A35" s="463"/>
      <c r="B35" s="463"/>
      <c r="C35" s="463"/>
      <c r="D35" s="463"/>
      <c r="E35" s="464"/>
      <c r="F35" s="266"/>
      <c r="G35" s="266"/>
      <c r="H35" s="266"/>
      <c r="I35" s="266"/>
    </row>
    <row r="36" spans="1:9" x14ac:dyDescent="0.3">
      <c r="A36" s="465"/>
      <c r="B36" s="465"/>
      <c r="C36" s="465"/>
      <c r="D36" s="465"/>
      <c r="E36" s="466"/>
      <c r="F36" s="266"/>
      <c r="G36" s="266"/>
      <c r="H36" s="266"/>
      <c r="I36" s="266"/>
    </row>
  </sheetData>
  <mergeCells count="1">
    <mergeCell ref="A7:E7"/>
  </mergeCells>
  <pageMargins left="0.75" right="0.75" top="1" bottom="1" header="0.5" footer="0.5"/>
  <pageSetup paperSize="9"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6"/>
  <sheetViews>
    <sheetView workbookViewId="0">
      <selection activeCell="A47" sqref="A47"/>
    </sheetView>
  </sheetViews>
  <sheetFormatPr defaultColWidth="11.5546875" defaultRowHeight="14.4" x14ac:dyDescent="0.3"/>
  <cols>
    <col min="1" max="1" width="26.6640625" style="276" customWidth="1"/>
    <col min="2" max="2" width="12.109375" style="276" customWidth="1"/>
    <col min="3" max="3" width="10.109375" style="276" customWidth="1"/>
    <col min="4" max="4" width="9.44140625" style="276" customWidth="1"/>
    <col min="5" max="5" width="10.6640625" style="276" customWidth="1"/>
    <col min="6" max="6" width="6" style="276" customWidth="1"/>
    <col min="7" max="7" width="9.33203125" style="276" customWidth="1"/>
    <col min="8" max="8" width="10.33203125" style="276" customWidth="1"/>
    <col min="9" max="9" width="8.77734375" style="276" customWidth="1"/>
    <col min="10" max="10" width="9.44140625" style="276" customWidth="1"/>
    <col min="11" max="11" width="9.77734375" style="276" customWidth="1"/>
    <col min="12" max="12" width="11.109375" style="276" customWidth="1"/>
    <col min="13" max="13" width="6.44140625" style="276" customWidth="1"/>
    <col min="14" max="14" width="9.6640625" style="276" customWidth="1"/>
    <col min="15" max="15" width="9.33203125" style="276" customWidth="1"/>
    <col min="16" max="16" width="7.109375" style="276" customWidth="1"/>
    <col min="17" max="17" width="9.77734375" style="276" customWidth="1"/>
    <col min="18" max="18" width="12.109375" style="538" customWidth="1"/>
    <col min="19" max="19" width="6.44140625" style="276" customWidth="1"/>
    <col min="20" max="20" width="9" style="276" customWidth="1"/>
    <col min="21" max="21" width="12.77734375" style="276" customWidth="1"/>
    <col min="22" max="22" width="9" style="276" customWidth="1"/>
    <col min="23" max="23" width="7" style="276" customWidth="1"/>
    <col min="24" max="24" width="9.44140625" style="276" customWidth="1"/>
    <col min="25" max="25" width="11.6640625" style="276" customWidth="1"/>
    <col min="26" max="16384" width="11.5546875" style="276"/>
  </cols>
  <sheetData>
    <row r="1" spans="1:27" s="467" customFormat="1" ht="17.399999999999999" x14ac:dyDescent="0.3">
      <c r="A1" s="467" t="s">
        <v>339</v>
      </c>
      <c r="R1" s="468"/>
    </row>
    <row r="2" spans="1:27" s="469" customFormat="1" ht="15.6" x14ac:dyDescent="0.3">
      <c r="A2" s="469" t="s">
        <v>91</v>
      </c>
      <c r="B2" s="470">
        <v>42296</v>
      </c>
      <c r="R2" s="471"/>
    </row>
    <row r="4" spans="1:27" s="467" customFormat="1" ht="18" thickBot="1" x14ac:dyDescent="0.35">
      <c r="A4" s="467" t="s">
        <v>340</v>
      </c>
      <c r="R4" s="468"/>
    </row>
    <row r="5" spans="1:27" s="478" customFormat="1" ht="16.2" thickBot="1" x14ac:dyDescent="0.35">
      <c r="A5" s="472" t="s">
        <v>341</v>
      </c>
      <c r="B5" s="473" t="s">
        <v>3</v>
      </c>
      <c r="C5" s="474"/>
      <c r="D5" s="474"/>
      <c r="E5" s="474"/>
      <c r="F5" s="474"/>
      <c r="G5" s="474"/>
      <c r="H5" s="474"/>
      <c r="I5" s="474"/>
      <c r="J5" s="474"/>
      <c r="K5" s="475"/>
      <c r="L5" s="473" t="s">
        <v>15</v>
      </c>
      <c r="M5" s="474"/>
      <c r="N5" s="474"/>
      <c r="O5" s="474"/>
      <c r="P5" s="474"/>
      <c r="Q5" s="474"/>
      <c r="R5" s="474"/>
      <c r="S5" s="474"/>
      <c r="T5" s="474"/>
      <c r="U5" s="475"/>
      <c r="V5" s="473" t="s">
        <v>5</v>
      </c>
      <c r="W5" s="474"/>
      <c r="X5" s="475"/>
      <c r="Y5" s="476" t="s">
        <v>6</v>
      </c>
      <c r="Z5" s="477"/>
      <c r="AA5" s="477"/>
    </row>
    <row r="6" spans="1:27" s="491" customFormat="1" ht="47.4" thickBot="1" x14ac:dyDescent="0.35">
      <c r="A6" s="479"/>
      <c r="B6" s="480" t="s">
        <v>342</v>
      </c>
      <c r="C6" s="481" t="s">
        <v>8</v>
      </c>
      <c r="D6" s="482" t="s">
        <v>9</v>
      </c>
      <c r="E6" s="483" t="s">
        <v>7</v>
      </c>
      <c r="F6" s="484" t="s">
        <v>8</v>
      </c>
      <c r="G6" s="482" t="s">
        <v>9</v>
      </c>
      <c r="H6" s="483" t="s">
        <v>10</v>
      </c>
      <c r="I6" s="484" t="s">
        <v>8</v>
      </c>
      <c r="J6" s="482" t="s">
        <v>9</v>
      </c>
      <c r="K6" s="485" t="s">
        <v>12</v>
      </c>
      <c r="L6" s="486" t="s">
        <v>343</v>
      </c>
      <c r="M6" s="484" t="s">
        <v>8</v>
      </c>
      <c r="N6" s="482" t="s">
        <v>9</v>
      </c>
      <c r="O6" s="483" t="s">
        <v>344</v>
      </c>
      <c r="P6" s="484" t="s">
        <v>8</v>
      </c>
      <c r="Q6" s="482" t="s">
        <v>9</v>
      </c>
      <c r="R6" s="487" t="s">
        <v>38</v>
      </c>
      <c r="S6" s="484" t="s">
        <v>8</v>
      </c>
      <c r="T6" s="482" t="s">
        <v>9</v>
      </c>
      <c r="U6" s="485" t="s">
        <v>15</v>
      </c>
      <c r="V6" s="486" t="s">
        <v>5</v>
      </c>
      <c r="W6" s="484" t="s">
        <v>8</v>
      </c>
      <c r="X6" s="482" t="s">
        <v>9</v>
      </c>
      <c r="Y6" s="488"/>
      <c r="Z6" s="489"/>
      <c r="AA6" s="490"/>
    </row>
    <row r="7" spans="1:27" s="491" customFormat="1" ht="15.6" x14ac:dyDescent="0.3">
      <c r="A7" s="492" t="s">
        <v>345</v>
      </c>
      <c r="B7" s="493">
        <f t="shared" ref="B7:B12" si="0">$B$18</f>
        <v>2300</v>
      </c>
      <c r="C7" s="494">
        <v>0</v>
      </c>
      <c r="D7" s="495">
        <f>B7*C7</f>
        <v>0</v>
      </c>
      <c r="E7" s="496">
        <f t="shared" ref="E7:E12" si="1">$B$19</f>
        <v>1000</v>
      </c>
      <c r="F7" s="497">
        <v>3</v>
      </c>
      <c r="G7" s="495">
        <f>E7*F7</f>
        <v>3000</v>
      </c>
      <c r="H7" s="496">
        <f t="shared" ref="H7:H12" si="2">$B$20</f>
        <v>2400</v>
      </c>
      <c r="I7" s="497">
        <v>1</v>
      </c>
      <c r="J7" s="495">
        <f>H7*I7</f>
        <v>2400</v>
      </c>
      <c r="K7" s="498">
        <f>D7+G7+J7</f>
        <v>5400</v>
      </c>
      <c r="L7" s="499">
        <f>$B$21</f>
        <v>405</v>
      </c>
      <c r="M7" s="497">
        <v>3</v>
      </c>
      <c r="N7" s="495">
        <f>L7*M7</f>
        <v>1215</v>
      </c>
      <c r="O7" s="496">
        <f>$B$22</f>
        <v>950</v>
      </c>
      <c r="P7" s="497"/>
      <c r="Q7" s="500">
        <f>O7*P7</f>
        <v>0</v>
      </c>
      <c r="R7" s="501">
        <f t="shared" ref="R7:R12" si="3">$B$23</f>
        <v>1500</v>
      </c>
      <c r="S7" s="497"/>
      <c r="T7" s="495">
        <f>R7*S7</f>
        <v>0</v>
      </c>
      <c r="U7" s="498">
        <f>N7+Q7+T7</f>
        <v>1215</v>
      </c>
      <c r="V7" s="499">
        <f>$B$24</f>
        <v>265</v>
      </c>
      <c r="W7" s="497">
        <v>3</v>
      </c>
      <c r="X7" s="500">
        <f>V7*W7</f>
        <v>795</v>
      </c>
      <c r="Y7" s="502">
        <f>K7+U7+X7</f>
        <v>7410</v>
      </c>
      <c r="Z7" s="489"/>
      <c r="AA7" s="490"/>
    </row>
    <row r="8" spans="1:27" s="491" customFormat="1" ht="15.6" x14ac:dyDescent="0.3">
      <c r="A8" s="503" t="s">
        <v>346</v>
      </c>
      <c r="B8" s="493">
        <f t="shared" si="0"/>
        <v>2300</v>
      </c>
      <c r="C8" s="494">
        <v>0</v>
      </c>
      <c r="D8" s="495">
        <f t="shared" ref="D8:D14" si="4">B8*C8</f>
        <v>0</v>
      </c>
      <c r="E8" s="496">
        <f t="shared" si="1"/>
        <v>1000</v>
      </c>
      <c r="F8" s="497">
        <v>0</v>
      </c>
      <c r="G8" s="495">
        <f t="shared" ref="G8:G14" si="5">E8*F8</f>
        <v>0</v>
      </c>
      <c r="H8" s="496">
        <f t="shared" si="2"/>
        <v>2400</v>
      </c>
      <c r="I8" s="497"/>
      <c r="J8" s="495">
        <f t="shared" ref="J8:J14" si="6">H8*I8</f>
        <v>0</v>
      </c>
      <c r="K8" s="498">
        <f t="shared" ref="K8:K14" si="7">D8+G8+J8</f>
        <v>0</v>
      </c>
      <c r="L8" s="499">
        <v>405</v>
      </c>
      <c r="M8" s="497">
        <v>0</v>
      </c>
      <c r="N8" s="495">
        <f t="shared" ref="N8:N14" si="8">L8*M8</f>
        <v>0</v>
      </c>
      <c r="O8" s="496">
        <v>950</v>
      </c>
      <c r="P8" s="497"/>
      <c r="Q8" s="500">
        <f t="shared" ref="Q8:Q14" si="9">O8*P8</f>
        <v>0</v>
      </c>
      <c r="R8" s="501">
        <f t="shared" si="3"/>
        <v>1500</v>
      </c>
      <c r="S8" s="497"/>
      <c r="T8" s="495">
        <f t="shared" ref="T8:T14" si="10">R8*S8</f>
        <v>0</v>
      </c>
      <c r="U8" s="498">
        <f t="shared" ref="U8:U14" si="11">N8+Q8+T8</f>
        <v>0</v>
      </c>
      <c r="V8" s="499">
        <v>265</v>
      </c>
      <c r="W8" s="497">
        <v>0</v>
      </c>
      <c r="X8" s="500">
        <f t="shared" ref="X8:X14" si="12">V8*W8</f>
        <v>0</v>
      </c>
      <c r="Y8" s="502">
        <f t="shared" ref="Y8:Y12" si="13">K8+U8+X8</f>
        <v>0</v>
      </c>
      <c r="Z8" s="489"/>
      <c r="AA8" s="490"/>
    </row>
    <row r="9" spans="1:27" s="491" customFormat="1" ht="15.6" x14ac:dyDescent="0.3">
      <c r="A9" s="503" t="s">
        <v>347</v>
      </c>
      <c r="B9" s="493">
        <f t="shared" si="0"/>
        <v>2300</v>
      </c>
      <c r="C9" s="494">
        <v>0</v>
      </c>
      <c r="D9" s="495">
        <f t="shared" si="4"/>
        <v>0</v>
      </c>
      <c r="E9" s="496">
        <f t="shared" si="1"/>
        <v>1000</v>
      </c>
      <c r="F9" s="497">
        <v>2</v>
      </c>
      <c r="G9" s="495">
        <f t="shared" si="5"/>
        <v>2000</v>
      </c>
      <c r="H9" s="496">
        <f t="shared" si="2"/>
        <v>2400</v>
      </c>
      <c r="I9" s="497">
        <v>1</v>
      </c>
      <c r="J9" s="495">
        <f t="shared" si="6"/>
        <v>2400</v>
      </c>
      <c r="K9" s="498">
        <f t="shared" si="7"/>
        <v>4400</v>
      </c>
      <c r="L9" s="499">
        <v>405</v>
      </c>
      <c r="M9" s="497">
        <v>2</v>
      </c>
      <c r="N9" s="495">
        <f t="shared" si="8"/>
        <v>810</v>
      </c>
      <c r="O9" s="496">
        <v>950</v>
      </c>
      <c r="P9" s="497"/>
      <c r="Q9" s="500">
        <f t="shared" si="9"/>
        <v>0</v>
      </c>
      <c r="R9" s="501">
        <f t="shared" si="3"/>
        <v>1500</v>
      </c>
      <c r="S9" s="497"/>
      <c r="T9" s="495">
        <f t="shared" si="10"/>
        <v>0</v>
      </c>
      <c r="U9" s="498">
        <f t="shared" si="11"/>
        <v>810</v>
      </c>
      <c r="V9" s="499">
        <v>265</v>
      </c>
      <c r="W9" s="497">
        <v>2</v>
      </c>
      <c r="X9" s="500">
        <f t="shared" si="12"/>
        <v>530</v>
      </c>
      <c r="Y9" s="502">
        <f t="shared" si="13"/>
        <v>5740</v>
      </c>
      <c r="Z9" s="489"/>
      <c r="AA9" s="490"/>
    </row>
    <row r="10" spans="1:27" s="491" customFormat="1" ht="15.6" x14ac:dyDescent="0.3">
      <c r="A10" s="503" t="s">
        <v>348</v>
      </c>
      <c r="B10" s="493">
        <f t="shared" si="0"/>
        <v>2300</v>
      </c>
      <c r="C10" s="494">
        <v>0</v>
      </c>
      <c r="D10" s="495">
        <f t="shared" si="4"/>
        <v>0</v>
      </c>
      <c r="E10" s="496">
        <f t="shared" si="1"/>
        <v>1000</v>
      </c>
      <c r="F10" s="497"/>
      <c r="G10" s="495">
        <f t="shared" si="5"/>
        <v>0</v>
      </c>
      <c r="H10" s="496">
        <f t="shared" si="2"/>
        <v>2400</v>
      </c>
      <c r="I10" s="497"/>
      <c r="J10" s="495">
        <f t="shared" si="6"/>
        <v>0</v>
      </c>
      <c r="K10" s="498">
        <f t="shared" si="7"/>
        <v>0</v>
      </c>
      <c r="L10" s="499">
        <v>405</v>
      </c>
      <c r="M10" s="497"/>
      <c r="N10" s="495">
        <f t="shared" si="8"/>
        <v>0</v>
      </c>
      <c r="O10" s="496">
        <v>950</v>
      </c>
      <c r="P10" s="497"/>
      <c r="Q10" s="500">
        <f t="shared" si="9"/>
        <v>0</v>
      </c>
      <c r="R10" s="501">
        <f t="shared" si="3"/>
        <v>1500</v>
      </c>
      <c r="S10" s="497"/>
      <c r="T10" s="495">
        <f t="shared" si="10"/>
        <v>0</v>
      </c>
      <c r="U10" s="498">
        <f t="shared" si="11"/>
        <v>0</v>
      </c>
      <c r="V10" s="499">
        <v>265</v>
      </c>
      <c r="W10" s="497"/>
      <c r="X10" s="500">
        <f t="shared" si="12"/>
        <v>0</v>
      </c>
      <c r="Y10" s="502">
        <f t="shared" si="13"/>
        <v>0</v>
      </c>
      <c r="Z10" s="489"/>
      <c r="AA10" s="490"/>
    </row>
    <row r="11" spans="1:27" s="491" customFormat="1" ht="15.6" x14ac:dyDescent="0.3">
      <c r="A11" s="503" t="s">
        <v>324</v>
      </c>
      <c r="B11" s="493">
        <f t="shared" si="0"/>
        <v>2300</v>
      </c>
      <c r="C11" s="494">
        <v>0</v>
      </c>
      <c r="D11" s="495">
        <f t="shared" si="4"/>
        <v>0</v>
      </c>
      <c r="E11" s="496">
        <f t="shared" si="1"/>
        <v>1000</v>
      </c>
      <c r="F11" s="497"/>
      <c r="G11" s="495">
        <f t="shared" si="5"/>
        <v>0</v>
      </c>
      <c r="H11" s="496">
        <f t="shared" si="2"/>
        <v>2400</v>
      </c>
      <c r="I11" s="497"/>
      <c r="J11" s="495">
        <f t="shared" si="6"/>
        <v>0</v>
      </c>
      <c r="K11" s="498">
        <f t="shared" si="7"/>
        <v>0</v>
      </c>
      <c r="L11" s="499">
        <v>405</v>
      </c>
      <c r="M11" s="497"/>
      <c r="N11" s="495">
        <f t="shared" si="8"/>
        <v>0</v>
      </c>
      <c r="O11" s="496">
        <v>950</v>
      </c>
      <c r="P11" s="497"/>
      <c r="Q11" s="500">
        <f t="shared" si="9"/>
        <v>0</v>
      </c>
      <c r="R11" s="501">
        <f t="shared" si="3"/>
        <v>1500</v>
      </c>
      <c r="S11" s="497"/>
      <c r="T11" s="495">
        <f t="shared" si="10"/>
        <v>0</v>
      </c>
      <c r="U11" s="498">
        <f t="shared" si="11"/>
        <v>0</v>
      </c>
      <c r="V11" s="499">
        <v>265</v>
      </c>
      <c r="W11" s="497"/>
      <c r="X11" s="500">
        <f t="shared" si="12"/>
        <v>0</v>
      </c>
      <c r="Y11" s="502">
        <f t="shared" si="13"/>
        <v>0</v>
      </c>
      <c r="Z11" s="489"/>
      <c r="AA11" s="490"/>
    </row>
    <row r="12" spans="1:27" s="491" customFormat="1" ht="15" customHeight="1" x14ac:dyDescent="0.3">
      <c r="A12" s="503" t="s">
        <v>349</v>
      </c>
      <c r="B12" s="493">
        <f t="shared" si="0"/>
        <v>2300</v>
      </c>
      <c r="C12" s="494">
        <v>0</v>
      </c>
      <c r="D12" s="495">
        <f t="shared" si="4"/>
        <v>0</v>
      </c>
      <c r="E12" s="496">
        <f t="shared" si="1"/>
        <v>1000</v>
      </c>
      <c r="F12" s="497">
        <v>4</v>
      </c>
      <c r="G12" s="495">
        <f t="shared" si="5"/>
        <v>4000</v>
      </c>
      <c r="H12" s="496">
        <f t="shared" si="2"/>
        <v>2400</v>
      </c>
      <c r="I12" s="497"/>
      <c r="J12" s="495">
        <f t="shared" si="6"/>
        <v>0</v>
      </c>
      <c r="K12" s="498">
        <f t="shared" si="7"/>
        <v>4000</v>
      </c>
      <c r="L12" s="499">
        <v>405</v>
      </c>
      <c r="M12" s="497">
        <v>4</v>
      </c>
      <c r="N12" s="495">
        <f t="shared" si="8"/>
        <v>1620</v>
      </c>
      <c r="O12" s="496">
        <v>950</v>
      </c>
      <c r="P12" s="497"/>
      <c r="Q12" s="500">
        <f t="shared" si="9"/>
        <v>0</v>
      </c>
      <c r="R12" s="501">
        <f t="shared" si="3"/>
        <v>1500</v>
      </c>
      <c r="S12" s="497"/>
      <c r="T12" s="495">
        <f t="shared" si="10"/>
        <v>0</v>
      </c>
      <c r="U12" s="498">
        <f t="shared" si="11"/>
        <v>1620</v>
      </c>
      <c r="V12" s="499">
        <v>265</v>
      </c>
      <c r="W12" s="497">
        <v>4</v>
      </c>
      <c r="X12" s="500">
        <f t="shared" si="12"/>
        <v>1060</v>
      </c>
      <c r="Y12" s="502">
        <f t="shared" si="13"/>
        <v>6680</v>
      </c>
      <c r="Z12" s="489"/>
      <c r="AA12" s="490"/>
    </row>
    <row r="13" spans="1:27" s="491" customFormat="1" ht="15" customHeight="1" x14ac:dyDescent="0.3">
      <c r="A13" s="503" t="s">
        <v>114</v>
      </c>
      <c r="B13" s="493"/>
      <c r="C13" s="494"/>
      <c r="D13" s="495"/>
      <c r="E13" s="496"/>
      <c r="F13" s="497"/>
      <c r="G13" s="495"/>
      <c r="H13" s="496"/>
      <c r="I13" s="497"/>
      <c r="J13" s="495"/>
      <c r="K13" s="498"/>
      <c r="L13" s="499"/>
      <c r="M13" s="497"/>
      <c r="N13" s="495"/>
      <c r="O13" s="496"/>
      <c r="P13" s="497"/>
      <c r="Q13" s="500"/>
      <c r="R13" s="501"/>
      <c r="S13" s="497"/>
      <c r="T13" s="495"/>
      <c r="U13" s="498"/>
      <c r="V13" s="499"/>
      <c r="W13" s="497"/>
      <c r="X13" s="500"/>
      <c r="Y13" s="502">
        <v>10000</v>
      </c>
      <c r="Z13" s="489"/>
      <c r="AA13" s="490"/>
    </row>
    <row r="14" spans="1:27" s="491" customFormat="1" ht="21" customHeight="1" thickBot="1" x14ac:dyDescent="0.35">
      <c r="A14" s="503" t="s">
        <v>350</v>
      </c>
      <c r="B14" s="493">
        <f>$B$18</f>
        <v>2300</v>
      </c>
      <c r="C14" s="494">
        <v>0</v>
      </c>
      <c r="D14" s="495">
        <f t="shared" si="4"/>
        <v>0</v>
      </c>
      <c r="E14" s="496">
        <f>$B$19</f>
        <v>1000</v>
      </c>
      <c r="F14" s="497">
        <v>2</v>
      </c>
      <c r="G14" s="495">
        <f t="shared" si="5"/>
        <v>2000</v>
      </c>
      <c r="H14" s="496">
        <f>$B$20</f>
        <v>2400</v>
      </c>
      <c r="I14" s="497"/>
      <c r="J14" s="495">
        <f t="shared" si="6"/>
        <v>0</v>
      </c>
      <c r="K14" s="498">
        <f t="shared" si="7"/>
        <v>2000</v>
      </c>
      <c r="L14" s="499">
        <v>405</v>
      </c>
      <c r="M14" s="497">
        <v>21</v>
      </c>
      <c r="N14" s="495">
        <f t="shared" si="8"/>
        <v>8505</v>
      </c>
      <c r="O14" s="496">
        <v>950</v>
      </c>
      <c r="P14" s="497"/>
      <c r="Q14" s="500">
        <f t="shared" si="9"/>
        <v>0</v>
      </c>
      <c r="R14" s="501">
        <f>$B$23</f>
        <v>1500</v>
      </c>
      <c r="S14" s="497"/>
      <c r="T14" s="495">
        <f t="shared" si="10"/>
        <v>0</v>
      </c>
      <c r="U14" s="498">
        <f t="shared" si="11"/>
        <v>8505</v>
      </c>
      <c r="V14" s="499">
        <v>265</v>
      </c>
      <c r="W14" s="497">
        <v>21</v>
      </c>
      <c r="X14" s="500">
        <f t="shared" si="12"/>
        <v>5565</v>
      </c>
      <c r="Y14" s="502">
        <v>5000</v>
      </c>
      <c r="Z14" s="489"/>
      <c r="AA14" s="490"/>
    </row>
    <row r="15" spans="1:27" ht="16.2" thickBot="1" x14ac:dyDescent="0.35">
      <c r="A15" s="504" t="s">
        <v>22</v>
      </c>
      <c r="B15" s="505"/>
      <c r="C15" s="506">
        <f>SUM(C7:C14)</f>
        <v>0</v>
      </c>
      <c r="D15" s="507">
        <f>SUM(D7:D14)</f>
        <v>0</v>
      </c>
      <c r="E15" s="508"/>
      <c r="F15" s="506">
        <f>SUM(F7:F14)</f>
        <v>11</v>
      </c>
      <c r="G15" s="507">
        <f>SUM(G7:G14)</f>
        <v>11000</v>
      </c>
      <c r="H15" s="508"/>
      <c r="I15" s="506">
        <f>SUM(I7:I14)</f>
        <v>2</v>
      </c>
      <c r="J15" s="507">
        <f>SUM(J7:J14)</f>
        <v>4800</v>
      </c>
      <c r="K15" s="509">
        <f>SUM(K7:K14)</f>
        <v>15800</v>
      </c>
      <c r="L15" s="510"/>
      <c r="M15" s="506">
        <f>SUM(M7:M14)</f>
        <v>30</v>
      </c>
      <c r="N15" s="507">
        <f>SUM(N7:N14)</f>
        <v>12150</v>
      </c>
      <c r="O15" s="508"/>
      <c r="P15" s="511">
        <f>SUM(P7:P14)</f>
        <v>0</v>
      </c>
      <c r="Q15" s="507">
        <f>SUM(Q7:Q14)</f>
        <v>0</v>
      </c>
      <c r="R15" s="512"/>
      <c r="S15" s="510">
        <f>SUM(S7:S14)</f>
        <v>0</v>
      </c>
      <c r="T15" s="507">
        <f>SUM(T7:T14)</f>
        <v>0</v>
      </c>
      <c r="U15" s="509">
        <f>SUM(U7:U14)</f>
        <v>12150</v>
      </c>
      <c r="V15" s="510"/>
      <c r="W15" s="506">
        <f>SUM(W7:W14)</f>
        <v>30</v>
      </c>
      <c r="X15" s="507">
        <f>SUM(X7:X14)</f>
        <v>7950</v>
      </c>
      <c r="Y15" s="504">
        <f>SUM(Y7:Y14)</f>
        <v>34830</v>
      </c>
      <c r="Z15" s="513"/>
      <c r="AA15" s="514"/>
    </row>
    <row r="16" spans="1:27" ht="15.6" x14ac:dyDescent="0.3">
      <c r="A16" s="515"/>
      <c r="B16" s="516"/>
      <c r="C16" s="515"/>
      <c r="D16" s="515"/>
      <c r="E16" s="515"/>
      <c r="F16" s="515"/>
      <c r="G16" s="515"/>
      <c r="H16" s="515"/>
      <c r="I16" s="515"/>
      <c r="J16" s="515"/>
      <c r="K16" s="515"/>
      <c r="L16" s="515"/>
      <c r="M16" s="515"/>
      <c r="N16" s="515"/>
      <c r="O16" s="515"/>
      <c r="P16" s="515"/>
      <c r="Q16" s="515"/>
      <c r="R16" s="517"/>
      <c r="S16" s="515"/>
      <c r="T16" s="515"/>
      <c r="U16" s="515"/>
      <c r="V16" s="515"/>
      <c r="W16" s="515"/>
      <c r="X16" s="515"/>
      <c r="Y16" s="515"/>
      <c r="Z16" s="513"/>
      <c r="AA16" s="514"/>
    </row>
    <row r="17" spans="1:27" s="274" customFormat="1" ht="43.05" customHeight="1" x14ac:dyDescent="0.3">
      <c r="A17" s="515" t="s">
        <v>23</v>
      </c>
      <c r="B17" s="518" t="s">
        <v>24</v>
      </c>
      <c r="C17" s="515"/>
      <c r="D17" s="515"/>
      <c r="E17" s="515"/>
      <c r="F17" s="515"/>
      <c r="G17" s="515"/>
      <c r="H17" s="515"/>
      <c r="I17" s="515"/>
      <c r="J17" s="515"/>
      <c r="K17" s="515"/>
      <c r="L17" s="515"/>
      <c r="M17" s="515"/>
      <c r="N17" s="519"/>
      <c r="O17" s="515"/>
      <c r="P17" s="515"/>
      <c r="Q17" s="515"/>
      <c r="R17" s="517"/>
      <c r="S17" s="515"/>
      <c r="T17" s="515"/>
      <c r="U17" s="515"/>
      <c r="V17" s="515"/>
      <c r="W17" s="515"/>
      <c r="X17" s="515"/>
      <c r="Y17" s="515"/>
      <c r="Z17" s="520"/>
      <c r="AA17" s="521"/>
    </row>
    <row r="18" spans="1:27" ht="15.6" x14ac:dyDescent="0.3">
      <c r="A18" s="522" t="s">
        <v>351</v>
      </c>
      <c r="B18" s="522">
        <v>2300</v>
      </c>
      <c r="C18" s="523"/>
      <c r="D18" s="523"/>
      <c r="E18" s="523"/>
      <c r="F18" s="523"/>
      <c r="G18" s="523"/>
      <c r="H18" s="523"/>
      <c r="I18" s="523"/>
      <c r="J18" s="523"/>
      <c r="K18" s="523"/>
      <c r="L18" s="523"/>
      <c r="M18" s="523"/>
      <c r="N18" s="524"/>
      <c r="O18" s="523"/>
      <c r="P18" s="523"/>
      <c r="Q18" s="523"/>
      <c r="R18" s="525"/>
      <c r="S18" s="523"/>
      <c r="T18" s="523"/>
      <c r="U18" s="523"/>
      <c r="V18" s="523"/>
      <c r="W18" s="523"/>
      <c r="X18" s="523"/>
      <c r="Y18" s="523"/>
      <c r="Z18" s="513"/>
      <c r="AA18" s="514"/>
    </row>
    <row r="19" spans="1:27" ht="15.6" x14ac:dyDescent="0.3">
      <c r="A19" s="522" t="s">
        <v>352</v>
      </c>
      <c r="B19" s="522">
        <v>1000</v>
      </c>
      <c r="C19" s="523"/>
      <c r="D19" s="523"/>
      <c r="E19" s="523"/>
      <c r="F19" s="523"/>
      <c r="G19" s="523"/>
      <c r="H19" s="523"/>
      <c r="I19" s="523"/>
      <c r="J19" s="523"/>
      <c r="K19" s="523"/>
      <c r="L19" s="523"/>
      <c r="M19" s="523"/>
      <c r="N19" s="524"/>
      <c r="O19" s="523"/>
      <c r="P19" s="523"/>
      <c r="Q19" s="523"/>
      <c r="R19" s="525"/>
      <c r="S19" s="523"/>
      <c r="T19" s="523"/>
      <c r="U19" s="523"/>
      <c r="V19" s="523"/>
      <c r="W19" s="523"/>
      <c r="X19" s="523"/>
      <c r="Y19" s="523"/>
      <c r="Z19" s="513"/>
      <c r="AA19" s="514"/>
    </row>
    <row r="20" spans="1:27" ht="15.6" x14ac:dyDescent="0.3">
      <c r="A20" s="522" t="s">
        <v>353</v>
      </c>
      <c r="B20" s="522">
        <v>2400</v>
      </c>
      <c r="C20" s="523"/>
      <c r="D20" s="523"/>
      <c r="E20" s="523"/>
      <c r="F20" s="523"/>
      <c r="G20" s="523"/>
      <c r="H20" s="523"/>
      <c r="I20" s="523"/>
      <c r="J20" s="523"/>
      <c r="K20" s="523"/>
      <c r="L20" s="523"/>
      <c r="M20" s="523"/>
      <c r="N20" s="526"/>
      <c r="O20" s="523"/>
      <c r="P20" s="523"/>
      <c r="Q20" s="523"/>
      <c r="R20" s="525"/>
      <c r="S20" s="523"/>
      <c r="T20" s="523"/>
      <c r="U20" s="523"/>
      <c r="V20" s="523"/>
      <c r="W20" s="523"/>
      <c r="X20" s="523"/>
      <c r="Y20" s="523"/>
      <c r="Z20" s="513"/>
      <c r="AA20" s="514"/>
    </row>
    <row r="21" spans="1:27" ht="15.6" x14ac:dyDescent="0.3">
      <c r="A21" s="522" t="s">
        <v>31</v>
      </c>
      <c r="B21" s="522">
        <v>405</v>
      </c>
      <c r="C21" s="523"/>
      <c r="D21" s="523"/>
      <c r="E21" s="523"/>
      <c r="F21" s="523"/>
      <c r="G21" s="523"/>
      <c r="H21" s="523"/>
      <c r="I21" s="523"/>
      <c r="J21" s="523"/>
      <c r="K21" s="523"/>
      <c r="L21" s="523"/>
      <c r="M21" s="523"/>
      <c r="N21" s="524"/>
      <c r="O21" s="523"/>
      <c r="P21" s="523"/>
      <c r="Q21" s="523"/>
      <c r="R21" s="525"/>
      <c r="S21" s="523"/>
      <c r="T21" s="523"/>
      <c r="U21" s="523"/>
      <c r="V21" s="523"/>
      <c r="W21" s="523"/>
      <c r="X21" s="523"/>
      <c r="Y21" s="523"/>
      <c r="Z21" s="513"/>
      <c r="AA21" s="514"/>
    </row>
    <row r="22" spans="1:27" ht="15.6" x14ac:dyDescent="0.3">
      <c r="A22" s="522" t="s">
        <v>32</v>
      </c>
      <c r="B22" s="522">
        <v>950</v>
      </c>
      <c r="C22" s="523"/>
      <c r="D22" s="523"/>
      <c r="E22" s="523"/>
      <c r="F22" s="523"/>
      <c r="G22" s="523"/>
      <c r="H22" s="523"/>
      <c r="I22" s="523"/>
      <c r="J22" s="523"/>
      <c r="K22" s="523"/>
      <c r="L22" s="523"/>
      <c r="M22" s="523"/>
      <c r="N22" s="524"/>
      <c r="O22" s="523"/>
      <c r="P22" s="523"/>
      <c r="Q22" s="523"/>
      <c r="R22" s="525"/>
      <c r="S22" s="523"/>
      <c r="T22" s="523"/>
      <c r="U22" s="523"/>
      <c r="V22" s="523"/>
      <c r="W22" s="523"/>
      <c r="X22" s="523"/>
      <c r="Y22" s="523"/>
      <c r="Z22" s="513"/>
      <c r="AA22" s="514"/>
    </row>
    <row r="23" spans="1:27" ht="15.6" x14ac:dyDescent="0.3">
      <c r="A23" s="522" t="s">
        <v>33</v>
      </c>
      <c r="B23" s="522">
        <v>1500</v>
      </c>
      <c r="C23" s="523"/>
      <c r="D23" s="523"/>
      <c r="E23" s="523"/>
      <c r="F23" s="523"/>
      <c r="G23" s="523"/>
      <c r="H23" s="523"/>
      <c r="I23" s="523"/>
      <c r="J23" s="523"/>
      <c r="K23" s="523"/>
      <c r="L23" s="523"/>
      <c r="M23" s="523"/>
      <c r="N23" s="524"/>
      <c r="O23" s="523"/>
      <c r="P23" s="523"/>
      <c r="Q23" s="523"/>
      <c r="R23" s="525"/>
      <c r="S23" s="523"/>
      <c r="T23" s="523"/>
      <c r="U23" s="523"/>
      <c r="V23" s="523"/>
      <c r="W23" s="523"/>
      <c r="X23" s="523"/>
      <c r="Y23" s="523"/>
      <c r="Z23" s="513"/>
      <c r="AA23" s="514"/>
    </row>
    <row r="24" spans="1:27" ht="15.6" x14ac:dyDescent="0.3">
      <c r="A24" s="522" t="s">
        <v>34</v>
      </c>
      <c r="B24" s="522">
        <v>265</v>
      </c>
      <c r="C24" s="523"/>
      <c r="D24" s="523"/>
      <c r="E24" s="523"/>
      <c r="F24" s="523"/>
      <c r="G24" s="523"/>
      <c r="H24" s="523"/>
      <c r="I24" s="523"/>
      <c r="J24" s="523"/>
      <c r="K24" s="523"/>
      <c r="L24" s="523"/>
      <c r="M24" s="523"/>
      <c r="N24" s="524"/>
      <c r="O24" s="523"/>
      <c r="P24" s="523"/>
      <c r="Q24" s="523"/>
      <c r="R24" s="525"/>
      <c r="S24" s="523"/>
      <c r="T24" s="523"/>
      <c r="U24" s="523"/>
      <c r="V24" s="523"/>
      <c r="W24" s="523"/>
      <c r="X24" s="523"/>
      <c r="Y24" s="523"/>
      <c r="Z24" s="513"/>
      <c r="AA24" s="514"/>
    </row>
    <row r="25" spans="1:27" ht="15.6" x14ac:dyDescent="0.3">
      <c r="A25" s="523"/>
      <c r="B25" s="523"/>
      <c r="C25" s="523"/>
      <c r="D25" s="523"/>
      <c r="E25" s="523"/>
      <c r="F25" s="523"/>
      <c r="G25" s="523"/>
      <c r="H25" s="523"/>
      <c r="I25" s="523"/>
      <c r="J25" s="523"/>
      <c r="K25" s="523"/>
      <c r="L25" s="523"/>
      <c r="M25" s="523"/>
      <c r="N25" s="524"/>
      <c r="O25" s="523"/>
      <c r="P25" s="523"/>
      <c r="Q25" s="523"/>
      <c r="R25" s="525"/>
      <c r="S25" s="523"/>
      <c r="T25" s="523"/>
      <c r="U25" s="523"/>
      <c r="V25" s="523"/>
      <c r="W25" s="523"/>
      <c r="X25" s="523"/>
      <c r="Y25" s="523"/>
      <c r="Z25" s="513"/>
      <c r="AA25" s="514"/>
    </row>
    <row r="26" spans="1:27" ht="15.6" x14ac:dyDescent="0.3">
      <c r="A26" s="523"/>
      <c r="B26" s="523"/>
      <c r="C26" s="523"/>
      <c r="D26" s="523"/>
      <c r="E26" s="523"/>
      <c r="F26" s="523"/>
      <c r="G26" s="523"/>
      <c r="H26" s="523"/>
      <c r="I26" s="523"/>
      <c r="J26" s="523"/>
      <c r="K26" s="523"/>
      <c r="L26" s="523"/>
      <c r="M26" s="523"/>
      <c r="N26" s="524"/>
      <c r="O26" s="523"/>
      <c r="P26" s="523"/>
      <c r="Q26" s="523"/>
      <c r="R26" s="525"/>
      <c r="S26" s="523"/>
      <c r="T26" s="523"/>
      <c r="U26" s="523"/>
      <c r="V26" s="523"/>
      <c r="W26" s="523"/>
      <c r="X26" s="523"/>
      <c r="Y26" s="523"/>
      <c r="Z26" s="513"/>
      <c r="AA26" s="514"/>
    </row>
    <row r="27" spans="1:27" s="273" customFormat="1" ht="18.600000000000001" thickBot="1" x14ac:dyDescent="0.4">
      <c r="A27" s="527" t="s">
        <v>354</v>
      </c>
      <c r="B27" s="527"/>
      <c r="C27" s="527"/>
      <c r="D27" s="527"/>
      <c r="E27" s="527"/>
      <c r="F27" s="527"/>
      <c r="G27" s="527"/>
      <c r="H27" s="527"/>
      <c r="I27" s="527"/>
      <c r="J27" s="527"/>
      <c r="K27" s="527"/>
      <c r="L27" s="527"/>
      <c r="M27" s="527"/>
      <c r="N27" s="528"/>
      <c r="O27" s="527"/>
      <c r="P27" s="527"/>
      <c r="Q27" s="527"/>
      <c r="R27" s="517"/>
      <c r="S27" s="527"/>
      <c r="T27" s="527"/>
      <c r="U27" s="527"/>
      <c r="V27" s="527"/>
      <c r="W27" s="527"/>
      <c r="X27" s="527"/>
      <c r="Y27" s="527"/>
      <c r="Z27" s="529"/>
      <c r="AA27" s="529"/>
    </row>
    <row r="28" spans="1:27" s="273" customFormat="1" ht="18.600000000000001" thickBot="1" x14ac:dyDescent="0.4">
      <c r="A28" s="530" t="s">
        <v>36</v>
      </c>
      <c r="B28" s="531" t="s">
        <v>3</v>
      </c>
      <c r="C28" s="532"/>
      <c r="D28" s="532"/>
      <c r="E28" s="532"/>
      <c r="F28" s="532"/>
      <c r="G28" s="532"/>
      <c r="H28" s="533"/>
      <c r="I28" s="534" t="s">
        <v>15</v>
      </c>
      <c r="J28" s="535"/>
      <c r="K28" s="535"/>
      <c r="L28" s="536"/>
      <c r="M28" s="534" t="s">
        <v>5</v>
      </c>
      <c r="N28" s="535"/>
      <c r="O28" s="535"/>
      <c r="P28" s="536"/>
      <c r="Q28" s="537" t="s">
        <v>6</v>
      </c>
      <c r="R28" s="538"/>
      <c r="S28" s="527"/>
      <c r="T28" s="527"/>
      <c r="U28" s="527"/>
      <c r="V28" s="527"/>
      <c r="W28" s="527"/>
      <c r="X28" s="527"/>
      <c r="Y28" s="527"/>
      <c r="Z28" s="529"/>
      <c r="AA28" s="529"/>
    </row>
    <row r="29" spans="1:27" s="282" customFormat="1" ht="31.8" thickBot="1" x14ac:dyDescent="0.35">
      <c r="A29" s="539"/>
      <c r="B29" s="480" t="s">
        <v>37</v>
      </c>
      <c r="C29" s="481" t="s">
        <v>8</v>
      </c>
      <c r="D29" s="482" t="s">
        <v>9</v>
      </c>
      <c r="E29" s="483" t="s">
        <v>10</v>
      </c>
      <c r="F29" s="484" t="s">
        <v>8</v>
      </c>
      <c r="G29" s="540" t="s">
        <v>9</v>
      </c>
      <c r="H29" s="541" t="s">
        <v>12</v>
      </c>
      <c r="I29" s="480" t="s">
        <v>38</v>
      </c>
      <c r="J29" s="481" t="s">
        <v>8</v>
      </c>
      <c r="K29" s="542" t="s">
        <v>39</v>
      </c>
      <c r="L29" s="482" t="s">
        <v>9</v>
      </c>
      <c r="M29" s="480" t="s">
        <v>40</v>
      </c>
      <c r="N29" s="481" t="s">
        <v>8</v>
      </c>
      <c r="O29" s="542" t="s">
        <v>39</v>
      </c>
      <c r="P29" s="482" t="s">
        <v>9</v>
      </c>
      <c r="Q29" s="543"/>
      <c r="R29" s="538"/>
      <c r="S29" s="544"/>
      <c r="T29" s="544"/>
      <c r="U29" s="544"/>
      <c r="V29" s="544"/>
      <c r="W29" s="544"/>
      <c r="X29" s="544"/>
      <c r="Y29" s="544"/>
      <c r="Z29" s="545"/>
      <c r="AA29" s="546"/>
    </row>
    <row r="30" spans="1:27" ht="15.6" x14ac:dyDescent="0.3">
      <c r="A30" s="547" t="s">
        <v>41</v>
      </c>
      <c r="B30" s="493">
        <f>$D$39</f>
        <v>15525</v>
      </c>
      <c r="C30" s="548">
        <v>2</v>
      </c>
      <c r="D30" s="495">
        <f>B30*C30</f>
        <v>31050</v>
      </c>
      <c r="E30" s="496">
        <f>$B$19</f>
        <v>1000</v>
      </c>
      <c r="F30" s="549">
        <v>1</v>
      </c>
      <c r="G30" s="550">
        <f>E30*F30</f>
        <v>1000</v>
      </c>
      <c r="H30" s="551">
        <f>D30+G30</f>
        <v>32050</v>
      </c>
      <c r="I30" s="552">
        <f>$D$42</f>
        <v>2430</v>
      </c>
      <c r="J30" s="548">
        <v>2</v>
      </c>
      <c r="K30" s="553">
        <v>5</v>
      </c>
      <c r="L30" s="495">
        <f>I30*J30*K30</f>
        <v>24300</v>
      </c>
      <c r="M30" s="552">
        <f>$D$44</f>
        <v>1080</v>
      </c>
      <c r="N30" s="548">
        <v>2</v>
      </c>
      <c r="O30" s="553">
        <v>7</v>
      </c>
      <c r="P30" s="495">
        <f>M30*N30*O30</f>
        <v>15120</v>
      </c>
      <c r="Q30" s="554">
        <f>H30+L30+P30</f>
        <v>71470</v>
      </c>
      <c r="R30" s="538">
        <f>Q30/N30</f>
        <v>35735</v>
      </c>
      <c r="S30" s="523"/>
      <c r="T30" s="523"/>
      <c r="U30" s="523"/>
      <c r="V30" s="523"/>
      <c r="W30" s="523"/>
      <c r="X30" s="523"/>
      <c r="Y30" s="523"/>
      <c r="Z30" s="513"/>
      <c r="AA30" s="514"/>
    </row>
    <row r="31" spans="1:27" ht="15.6" x14ac:dyDescent="0.3">
      <c r="A31" s="547" t="s">
        <v>355</v>
      </c>
      <c r="B31" s="493">
        <f>D41</f>
        <v>6885</v>
      </c>
      <c r="C31" s="548">
        <v>1</v>
      </c>
      <c r="D31" s="495">
        <f>B31*C31</f>
        <v>6885</v>
      </c>
      <c r="E31" s="496">
        <f>$B$19</f>
        <v>1000</v>
      </c>
      <c r="F31" s="549"/>
      <c r="G31" s="550">
        <f>E31*F31</f>
        <v>0</v>
      </c>
      <c r="H31" s="555">
        <f>D31+G31</f>
        <v>6885</v>
      </c>
      <c r="I31" s="552">
        <f>$D$43</f>
        <v>2430</v>
      </c>
      <c r="J31" s="548">
        <v>1</v>
      </c>
      <c r="K31" s="556">
        <v>3</v>
      </c>
      <c r="L31" s="495">
        <f t="shared" ref="L31:L32" si="14">I31*J31*K31</f>
        <v>7290</v>
      </c>
      <c r="M31" s="552">
        <f>$D$44</f>
        <v>1080</v>
      </c>
      <c r="N31" s="548">
        <v>1</v>
      </c>
      <c r="O31" s="556">
        <v>3</v>
      </c>
      <c r="P31" s="495">
        <f t="shared" ref="P31:P32" si="15">M31*N31*O31</f>
        <v>3240</v>
      </c>
      <c r="Q31" s="557">
        <f>H31+L31+P31</f>
        <v>17415</v>
      </c>
      <c r="R31" s="538">
        <f t="shared" ref="R31:R32" si="16">Q31/N31</f>
        <v>17415</v>
      </c>
      <c r="S31" s="523"/>
      <c r="T31" s="523"/>
      <c r="U31" s="523"/>
      <c r="V31" s="523"/>
      <c r="W31" s="523"/>
      <c r="X31" s="523"/>
      <c r="Y31" s="523"/>
      <c r="Z31" s="513"/>
      <c r="AA31" s="514"/>
    </row>
    <row r="32" spans="1:27" ht="16.2" thickBot="1" x14ac:dyDescent="0.35">
      <c r="A32" s="558" t="s">
        <v>43</v>
      </c>
      <c r="B32" s="493">
        <f>D40</f>
        <v>12825</v>
      </c>
      <c r="C32" s="559">
        <v>3</v>
      </c>
      <c r="D32" s="495">
        <f t="shared" ref="D32" si="17">B32*C32</f>
        <v>38475</v>
      </c>
      <c r="E32" s="496">
        <f t="shared" ref="E32" si="18">$B$19</f>
        <v>1000</v>
      </c>
      <c r="F32" s="549"/>
      <c r="G32" s="550">
        <f t="shared" ref="G32" si="19">E32*F32</f>
        <v>0</v>
      </c>
      <c r="H32" s="560">
        <f t="shared" ref="H32" si="20">D32+G32</f>
        <v>38475</v>
      </c>
      <c r="I32" s="561">
        <f>$D$43</f>
        <v>2430</v>
      </c>
      <c r="J32" s="562">
        <v>3</v>
      </c>
      <c r="K32" s="563">
        <v>8</v>
      </c>
      <c r="L32" s="495">
        <f t="shared" si="14"/>
        <v>58320</v>
      </c>
      <c r="M32" s="561">
        <f>$D$45</f>
        <v>1057</v>
      </c>
      <c r="N32" s="562">
        <v>3</v>
      </c>
      <c r="O32" s="563">
        <v>8</v>
      </c>
      <c r="P32" s="495">
        <f t="shared" si="15"/>
        <v>25368</v>
      </c>
      <c r="Q32" s="564">
        <f>H32+L32+P32</f>
        <v>122163</v>
      </c>
      <c r="R32" s="538">
        <f t="shared" si="16"/>
        <v>40721</v>
      </c>
      <c r="S32" s="523"/>
      <c r="T32" s="523"/>
      <c r="U32" s="523"/>
      <c r="V32" s="523"/>
      <c r="W32" s="523"/>
      <c r="X32" s="523"/>
      <c r="Y32" s="523"/>
      <c r="Z32" s="513"/>
      <c r="AA32" s="514"/>
    </row>
    <row r="33" spans="1:27" ht="16.2" thickBot="1" x14ac:dyDescent="0.35">
      <c r="A33" s="565"/>
      <c r="B33" s="505"/>
      <c r="C33" s="566">
        <f>SUM(C30:C32)</f>
        <v>6</v>
      </c>
      <c r="D33" s="507">
        <f>SUM(D30:D32)</f>
        <v>76410</v>
      </c>
      <c r="E33" s="508"/>
      <c r="F33" s="566">
        <f>SUM(F30:F32)</f>
        <v>1</v>
      </c>
      <c r="G33" s="511">
        <f>SUM(G30:G32)</f>
        <v>1000</v>
      </c>
      <c r="H33" s="511">
        <f>SUM(H30:H32)</f>
        <v>77410</v>
      </c>
      <c r="I33" s="510"/>
      <c r="J33" s="566">
        <f>SUM(J30:J32)</f>
        <v>6</v>
      </c>
      <c r="K33" s="567"/>
      <c r="L33" s="507">
        <f>SUM(L30:L32)</f>
        <v>89910</v>
      </c>
      <c r="M33" s="510"/>
      <c r="N33" s="566">
        <f>SUM(N30:N32)</f>
        <v>6</v>
      </c>
      <c r="O33" s="567"/>
      <c r="P33" s="507">
        <f>SUM(P30:P32)</f>
        <v>43728</v>
      </c>
      <c r="Q33" s="568">
        <f>SUM(Q30:Q32)</f>
        <v>211048</v>
      </c>
      <c r="S33" s="523"/>
      <c r="T33" s="523"/>
      <c r="U33" s="523"/>
      <c r="V33" s="523"/>
      <c r="W33" s="523"/>
      <c r="X33" s="523"/>
      <c r="Y33" s="523"/>
      <c r="Z33" s="513"/>
      <c r="AA33" s="514"/>
    </row>
    <row r="34" spans="1:27" ht="15.6" x14ac:dyDescent="0.3">
      <c r="A34" s="523"/>
      <c r="B34" s="516"/>
      <c r="C34" s="518"/>
      <c r="D34" s="515"/>
      <c r="E34" s="515"/>
      <c r="F34" s="518"/>
      <c r="G34" s="515"/>
      <c r="H34" s="515"/>
      <c r="I34" s="515"/>
      <c r="J34" s="518"/>
      <c r="K34" s="569"/>
      <c r="L34" s="515"/>
      <c r="M34" s="515"/>
      <c r="N34" s="518"/>
      <c r="O34" s="569"/>
      <c r="P34" s="515"/>
      <c r="Q34" s="570"/>
      <c r="S34" s="523"/>
      <c r="T34" s="523"/>
      <c r="U34" s="523"/>
      <c r="V34" s="523"/>
      <c r="W34" s="523"/>
      <c r="X34" s="523"/>
      <c r="Y34" s="523"/>
      <c r="Z34" s="513"/>
      <c r="AA34" s="514"/>
    </row>
    <row r="35" spans="1:27" ht="15.6" x14ac:dyDescent="0.3">
      <c r="A35" s="523"/>
      <c r="B35" s="516"/>
      <c r="C35" s="518"/>
      <c r="D35" s="515"/>
      <c r="E35" s="515"/>
      <c r="F35" s="518"/>
      <c r="G35" s="515"/>
      <c r="H35" s="515"/>
      <c r="I35" s="515"/>
      <c r="J35" s="518"/>
      <c r="K35" s="569"/>
      <c r="L35" s="515"/>
      <c r="M35" s="515"/>
      <c r="N35" s="518"/>
      <c r="O35" s="569"/>
      <c r="P35" s="515"/>
      <c r="Q35" s="570"/>
      <c r="S35" s="523"/>
      <c r="T35" s="523"/>
      <c r="U35" s="523"/>
      <c r="V35" s="523"/>
      <c r="W35" s="523"/>
      <c r="X35" s="523"/>
      <c r="Y35" s="523"/>
      <c r="Z35" s="513"/>
      <c r="AA35" s="514"/>
    </row>
    <row r="36" spans="1:27" ht="15.6" x14ac:dyDescent="0.3">
      <c r="A36" s="523"/>
      <c r="B36" s="516"/>
      <c r="C36" s="518"/>
      <c r="D36" s="515"/>
      <c r="E36" s="515"/>
      <c r="F36" s="518"/>
      <c r="G36" s="515"/>
      <c r="H36" s="515"/>
      <c r="I36" s="515"/>
      <c r="J36" s="518"/>
      <c r="K36" s="569"/>
      <c r="L36" s="515"/>
      <c r="M36" s="515"/>
      <c r="N36" s="518"/>
      <c r="O36" s="569"/>
      <c r="P36" s="515"/>
      <c r="Q36" s="570"/>
      <c r="R36" s="525"/>
      <c r="S36" s="523"/>
      <c r="T36" s="523"/>
      <c r="U36" s="523"/>
      <c r="V36" s="523"/>
      <c r="W36" s="523"/>
      <c r="X36" s="523"/>
      <c r="Y36" s="523"/>
      <c r="Z36" s="513"/>
      <c r="AA36" s="514"/>
    </row>
    <row r="37" spans="1:27" ht="15.6" x14ac:dyDescent="0.3">
      <c r="A37" s="523"/>
      <c r="B37" s="523"/>
      <c r="C37" s="523"/>
      <c r="D37" s="523"/>
      <c r="E37" s="523"/>
      <c r="F37" s="523"/>
      <c r="G37" s="523"/>
      <c r="H37" s="523"/>
      <c r="I37" s="523"/>
      <c r="J37" s="523"/>
      <c r="K37" s="523"/>
      <c r="L37" s="523"/>
      <c r="M37" s="523"/>
      <c r="N37" s="524"/>
      <c r="O37" s="523"/>
      <c r="P37" s="523"/>
      <c r="Q37" s="523"/>
      <c r="R37" s="525"/>
      <c r="S37" s="523"/>
      <c r="T37" s="523"/>
      <c r="U37" s="523"/>
      <c r="V37" s="523"/>
      <c r="W37" s="523"/>
      <c r="X37" s="523"/>
      <c r="Y37" s="523"/>
      <c r="Z37" s="513"/>
      <c r="AA37" s="514"/>
    </row>
    <row r="38" spans="1:27" s="274" customFormat="1" ht="15.6" x14ac:dyDescent="0.3">
      <c r="A38" s="515" t="s">
        <v>46</v>
      </c>
      <c r="B38" s="518" t="s">
        <v>47</v>
      </c>
      <c r="C38" s="518" t="s">
        <v>48</v>
      </c>
      <c r="D38" s="518" t="s">
        <v>24</v>
      </c>
      <c r="E38" s="515"/>
      <c r="F38" s="515"/>
      <c r="G38" s="515"/>
      <c r="H38" s="515"/>
      <c r="I38" s="515"/>
      <c r="J38" s="515"/>
      <c r="K38" s="515"/>
      <c r="L38" s="515"/>
      <c r="M38" s="515"/>
      <c r="N38" s="519"/>
      <c r="O38" s="515"/>
      <c r="P38" s="515"/>
      <c r="Q38" s="515"/>
      <c r="R38" s="517"/>
      <c r="S38" s="515"/>
      <c r="T38" s="515"/>
      <c r="U38" s="515"/>
      <c r="V38" s="515"/>
      <c r="W38" s="515"/>
      <c r="X38" s="515"/>
      <c r="Y38" s="515"/>
      <c r="Z38" s="520"/>
      <c r="AA38" s="521"/>
    </row>
    <row r="39" spans="1:27" ht="15.6" x14ac:dyDescent="0.3">
      <c r="A39" s="522" t="s">
        <v>49</v>
      </c>
      <c r="B39" s="522">
        <v>1150</v>
      </c>
      <c r="C39" s="522"/>
      <c r="D39" s="522">
        <f>B39*B47</f>
        <v>15525</v>
      </c>
      <c r="E39" s="523" t="s">
        <v>356</v>
      </c>
      <c r="F39" s="523"/>
      <c r="G39" s="523"/>
      <c r="H39" s="523"/>
      <c r="I39" s="523"/>
      <c r="J39" s="523"/>
      <c r="K39" s="523"/>
      <c r="L39" s="523"/>
      <c r="M39" s="523"/>
      <c r="N39" s="524"/>
      <c r="O39" s="523"/>
      <c r="P39" s="523"/>
      <c r="Q39" s="523"/>
      <c r="R39" s="525"/>
      <c r="S39" s="523"/>
      <c r="T39" s="523"/>
      <c r="U39" s="523"/>
      <c r="V39" s="523"/>
      <c r="W39" s="523"/>
      <c r="X39" s="523"/>
      <c r="Y39" s="523"/>
      <c r="Z39" s="513"/>
      <c r="AA39" s="514"/>
    </row>
    <row r="40" spans="1:27" ht="15.6" x14ac:dyDescent="0.3">
      <c r="A40" s="522" t="s">
        <v>50</v>
      </c>
      <c r="B40" s="522">
        <v>950</v>
      </c>
      <c r="C40" s="522"/>
      <c r="D40" s="522">
        <f>B40*B47</f>
        <v>12825</v>
      </c>
      <c r="E40" s="523" t="s">
        <v>333</v>
      </c>
      <c r="F40" s="523"/>
      <c r="G40" s="523"/>
      <c r="H40" s="523"/>
      <c r="I40" s="523"/>
      <c r="J40" s="523"/>
      <c r="K40" s="523"/>
      <c r="L40" s="523"/>
      <c r="M40" s="523"/>
      <c r="N40" s="524"/>
      <c r="O40" s="523"/>
      <c r="P40" s="523"/>
      <c r="Q40" s="523"/>
      <c r="R40" s="525"/>
      <c r="S40" s="523"/>
      <c r="T40" s="523"/>
      <c r="U40" s="523"/>
      <c r="V40" s="523"/>
      <c r="W40" s="523"/>
      <c r="X40" s="523"/>
      <c r="Y40" s="523"/>
      <c r="Z40" s="513"/>
      <c r="AA40" s="514"/>
    </row>
    <row r="41" spans="1:27" ht="15.6" x14ac:dyDescent="0.3">
      <c r="A41" s="522" t="s">
        <v>51</v>
      </c>
      <c r="B41" s="522">
        <v>510</v>
      </c>
      <c r="C41" s="522"/>
      <c r="D41" s="522">
        <f>B41*B47</f>
        <v>6885</v>
      </c>
      <c r="E41" s="523" t="s">
        <v>357</v>
      </c>
      <c r="F41" s="523"/>
      <c r="G41" s="523"/>
      <c r="H41" s="523"/>
      <c r="I41" s="523"/>
      <c r="J41" s="523"/>
      <c r="K41" s="523"/>
      <c r="L41" s="523"/>
      <c r="M41" s="523"/>
      <c r="N41" s="524"/>
      <c r="O41" s="523"/>
      <c r="P41" s="523"/>
      <c r="Q41" s="523"/>
      <c r="R41" s="525"/>
      <c r="S41" s="523"/>
      <c r="T41" s="523"/>
      <c r="U41" s="523"/>
      <c r="V41" s="523"/>
      <c r="W41" s="523"/>
      <c r="X41" s="523"/>
      <c r="Y41" s="523"/>
      <c r="Z41" s="513"/>
      <c r="AA41" s="514"/>
    </row>
    <row r="42" spans="1:27" ht="15.6" x14ac:dyDescent="0.3">
      <c r="A42" s="522" t="s">
        <v>52</v>
      </c>
      <c r="B42" s="522">
        <v>180</v>
      </c>
      <c r="C42" s="522"/>
      <c r="D42" s="522">
        <f>+B42*B47</f>
        <v>2430</v>
      </c>
      <c r="E42" s="523"/>
      <c r="F42" s="523"/>
      <c r="G42" s="523"/>
      <c r="H42" s="523"/>
      <c r="I42" s="523"/>
      <c r="J42" s="523"/>
      <c r="K42" s="523"/>
      <c r="L42" s="523"/>
      <c r="M42" s="523"/>
      <c r="N42" s="524"/>
      <c r="O42" s="523"/>
      <c r="P42" s="523"/>
      <c r="Q42" s="523"/>
      <c r="R42" s="525"/>
      <c r="S42" s="523"/>
      <c r="T42" s="523"/>
      <c r="U42" s="523"/>
      <c r="V42" s="523"/>
      <c r="W42" s="523"/>
      <c r="X42" s="523"/>
      <c r="Y42" s="523"/>
      <c r="Z42" s="513"/>
      <c r="AA42" s="514"/>
    </row>
    <row r="43" spans="1:27" ht="15.6" x14ac:dyDescent="0.3">
      <c r="A43" s="522" t="s">
        <v>53</v>
      </c>
      <c r="B43" s="522">
        <v>180</v>
      </c>
      <c r="C43" s="522"/>
      <c r="D43" s="522">
        <f>B43*B47</f>
        <v>2430</v>
      </c>
      <c r="E43" s="523"/>
      <c r="F43" s="523"/>
      <c r="G43" s="523"/>
      <c r="H43" s="523"/>
      <c r="I43" s="523"/>
      <c r="J43" s="523"/>
      <c r="K43" s="523"/>
      <c r="L43" s="523"/>
      <c r="M43" s="523"/>
      <c r="N43" s="524"/>
      <c r="O43" s="523"/>
      <c r="P43" s="523"/>
      <c r="Q43" s="523"/>
      <c r="R43" s="525"/>
      <c r="S43" s="523"/>
      <c r="T43" s="523"/>
      <c r="U43" s="523"/>
      <c r="V43" s="523"/>
      <c r="W43" s="523"/>
      <c r="X43" s="523"/>
      <c r="Y43" s="523"/>
      <c r="Z43" s="513"/>
      <c r="AA43" s="514"/>
    </row>
    <row r="44" spans="1:27" ht="15.6" x14ac:dyDescent="0.3">
      <c r="A44" s="522" t="s">
        <v>54</v>
      </c>
      <c r="B44" s="522">
        <v>80</v>
      </c>
      <c r="C44" s="522"/>
      <c r="D44" s="522">
        <f>+B44*B47</f>
        <v>1080</v>
      </c>
      <c r="E44" s="523"/>
      <c r="F44" s="523"/>
      <c r="G44" s="523"/>
      <c r="H44" s="523"/>
      <c r="I44" s="523"/>
      <c r="J44" s="523"/>
      <c r="K44" s="523"/>
      <c r="L44" s="523"/>
      <c r="M44" s="523"/>
      <c r="N44" s="524"/>
      <c r="O44" s="523"/>
      <c r="P44" s="523"/>
      <c r="Q44" s="523"/>
      <c r="R44" s="525"/>
      <c r="S44" s="523"/>
      <c r="T44" s="523"/>
      <c r="U44" s="523"/>
      <c r="V44" s="523"/>
      <c r="W44" s="523"/>
      <c r="X44" s="523"/>
      <c r="Y44" s="523"/>
      <c r="Z44" s="513"/>
      <c r="AA44" s="514"/>
    </row>
    <row r="45" spans="1:27" ht="15.6" x14ac:dyDescent="0.3">
      <c r="A45" s="522" t="s">
        <v>55</v>
      </c>
      <c r="B45" s="522"/>
      <c r="C45" s="522">
        <v>70</v>
      </c>
      <c r="D45" s="522">
        <f>C45*B48</f>
        <v>1057</v>
      </c>
      <c r="E45" s="523"/>
      <c r="F45" s="523"/>
      <c r="G45" s="523"/>
      <c r="H45" s="523"/>
      <c r="I45" s="523"/>
      <c r="J45" s="523"/>
      <c r="K45" s="523"/>
      <c r="L45" s="523"/>
      <c r="M45" s="523"/>
      <c r="N45" s="524"/>
      <c r="O45" s="523"/>
      <c r="P45" s="523"/>
      <c r="Q45" s="523"/>
      <c r="R45" s="525"/>
      <c r="S45" s="523"/>
      <c r="T45" s="523"/>
      <c r="U45" s="523"/>
      <c r="V45" s="523"/>
      <c r="W45" s="523"/>
      <c r="X45" s="523"/>
      <c r="Y45" s="523"/>
      <c r="Z45" s="513"/>
      <c r="AA45" s="514"/>
    </row>
    <row r="46" spans="1:27" ht="15.6" x14ac:dyDescent="0.3">
      <c r="A46" s="522"/>
      <c r="B46" s="571"/>
      <c r="C46" s="571"/>
      <c r="D46" s="522"/>
      <c r="E46" s="523"/>
      <c r="F46" s="523"/>
      <c r="G46" s="523"/>
      <c r="H46" s="523"/>
      <c r="I46" s="523"/>
      <c r="J46" s="523"/>
      <c r="K46" s="523"/>
      <c r="L46" s="523"/>
      <c r="M46" s="523"/>
      <c r="N46" s="524"/>
      <c r="O46" s="523"/>
      <c r="P46" s="523"/>
      <c r="Q46" s="523"/>
      <c r="R46" s="525"/>
      <c r="S46" s="523"/>
      <c r="T46" s="523"/>
      <c r="U46" s="523"/>
      <c r="V46" s="523"/>
      <c r="W46" s="523"/>
      <c r="X46" s="523"/>
      <c r="Y46" s="523"/>
      <c r="Z46" s="513"/>
      <c r="AA46" s="514"/>
    </row>
    <row r="47" spans="1:27" ht="15.6" x14ac:dyDescent="0.3">
      <c r="A47" s="522" t="s">
        <v>56</v>
      </c>
      <c r="B47" s="522">
        <v>13.5</v>
      </c>
      <c r="C47" s="522"/>
      <c r="D47" s="522"/>
      <c r="E47" s="523"/>
      <c r="F47" s="523"/>
      <c r="G47" s="523"/>
      <c r="H47" s="523"/>
      <c r="I47" s="523"/>
      <c r="J47" s="523"/>
      <c r="K47" s="523"/>
      <c r="L47" s="523"/>
      <c r="M47" s="523"/>
      <c r="N47" s="524"/>
      <c r="O47" s="523"/>
      <c r="P47" s="523"/>
      <c r="Q47" s="523"/>
      <c r="R47" s="525"/>
      <c r="S47" s="523"/>
      <c r="T47" s="523"/>
      <c r="U47" s="523"/>
      <c r="V47" s="523"/>
      <c r="W47" s="523"/>
      <c r="X47" s="523"/>
      <c r="Y47" s="523"/>
      <c r="Z47" s="513"/>
      <c r="AA47" s="514"/>
    </row>
    <row r="48" spans="1:27" ht="15.6" x14ac:dyDescent="0.3">
      <c r="A48" s="522" t="s">
        <v>57</v>
      </c>
      <c r="B48" s="522">
        <v>15.1</v>
      </c>
      <c r="C48" s="522"/>
      <c r="D48" s="522"/>
      <c r="E48" s="523"/>
      <c r="F48" s="523"/>
      <c r="G48" s="523"/>
      <c r="H48" s="523"/>
      <c r="I48" s="523"/>
      <c r="J48" s="523"/>
      <c r="K48" s="523"/>
      <c r="L48" s="523"/>
      <c r="M48" s="523"/>
      <c r="N48" s="524"/>
      <c r="O48" s="523"/>
      <c r="P48" s="523"/>
      <c r="Q48" s="523"/>
      <c r="R48" s="525"/>
      <c r="S48" s="523"/>
      <c r="T48" s="523"/>
      <c r="U48" s="523"/>
      <c r="V48" s="523"/>
      <c r="W48" s="523"/>
      <c r="X48" s="523"/>
      <c r="Y48" s="523"/>
      <c r="Z48" s="513"/>
      <c r="AA48" s="514"/>
    </row>
    <row r="49" spans="1:31" ht="15.6" x14ac:dyDescent="0.3">
      <c r="A49" s="523"/>
      <c r="B49" s="523"/>
      <c r="C49" s="523"/>
      <c r="D49" s="523"/>
      <c r="E49" s="523"/>
      <c r="F49" s="523"/>
      <c r="G49" s="523"/>
      <c r="H49" s="523"/>
      <c r="I49" s="523"/>
      <c r="J49" s="523"/>
      <c r="K49" s="523"/>
      <c r="L49" s="523"/>
      <c r="M49" s="523"/>
      <c r="N49" s="524"/>
      <c r="O49" s="523"/>
      <c r="P49" s="523"/>
      <c r="Q49" s="523"/>
      <c r="R49" s="525"/>
      <c r="S49" s="523"/>
      <c r="T49" s="523"/>
      <c r="U49" s="523"/>
      <c r="V49" s="523"/>
      <c r="W49" s="523"/>
      <c r="X49" s="523"/>
      <c r="Y49" s="523"/>
      <c r="Z49" s="513"/>
      <c r="AA49" s="514"/>
    </row>
    <row r="50" spans="1:31" ht="15.6" x14ac:dyDescent="0.3">
      <c r="A50" s="523"/>
      <c r="B50" s="523"/>
      <c r="C50" s="523"/>
      <c r="D50" s="523"/>
      <c r="E50" s="523"/>
      <c r="F50" s="523"/>
      <c r="G50" s="523"/>
      <c r="H50" s="523"/>
      <c r="I50" s="523"/>
      <c r="J50" s="523"/>
      <c r="K50" s="523"/>
      <c r="L50" s="523"/>
      <c r="M50" s="523"/>
      <c r="N50" s="524"/>
      <c r="O50" s="523"/>
      <c r="P50" s="523"/>
      <c r="Q50" s="523"/>
      <c r="R50" s="525"/>
      <c r="S50" s="523"/>
      <c r="T50" s="523"/>
      <c r="U50" s="523"/>
      <c r="V50" s="523"/>
      <c r="W50" s="523"/>
      <c r="X50" s="523"/>
      <c r="Y50" s="523"/>
      <c r="Z50" s="513"/>
      <c r="AA50" s="514"/>
    </row>
    <row r="51" spans="1:31" ht="15.6" x14ac:dyDescent="0.3">
      <c r="A51" s="523"/>
      <c r="B51" s="523"/>
      <c r="C51" s="523"/>
      <c r="D51" s="523"/>
      <c r="E51" s="523"/>
      <c r="F51" s="523"/>
      <c r="G51" s="523"/>
      <c r="H51" s="523"/>
      <c r="I51" s="523"/>
      <c r="J51" s="523"/>
      <c r="K51" s="523"/>
      <c r="L51" s="523"/>
      <c r="M51" s="523"/>
      <c r="N51" s="524"/>
      <c r="O51" s="523"/>
      <c r="P51" s="523"/>
      <c r="Q51" s="523"/>
      <c r="R51" s="525"/>
      <c r="S51" s="523"/>
      <c r="T51" s="523"/>
      <c r="U51" s="523"/>
      <c r="V51" s="523"/>
      <c r="W51" s="523"/>
      <c r="X51" s="523"/>
      <c r="Y51" s="523"/>
      <c r="Z51" s="513"/>
      <c r="AA51" s="514"/>
    </row>
    <row r="55" spans="1:31" s="478" customFormat="1" ht="15.6" x14ac:dyDescent="0.3">
      <c r="A55" s="276"/>
      <c r="B55" s="276"/>
      <c r="C55" s="276"/>
      <c r="D55" s="276"/>
      <c r="E55" s="276"/>
      <c r="F55" s="276"/>
      <c r="G55" s="276"/>
      <c r="H55" s="276"/>
      <c r="I55" s="276"/>
      <c r="J55" s="276"/>
      <c r="K55" s="276"/>
      <c r="L55" s="276"/>
      <c r="M55" s="276"/>
      <c r="N55" s="276"/>
      <c r="O55" s="276"/>
      <c r="P55" s="276"/>
      <c r="Q55" s="276"/>
      <c r="R55" s="538"/>
      <c r="S55" s="276"/>
      <c r="T55" s="276"/>
      <c r="U55" s="276"/>
      <c r="V55" s="276"/>
      <c r="W55" s="276"/>
      <c r="X55" s="276"/>
      <c r="Y55" s="276"/>
      <c r="Z55" s="276"/>
      <c r="AA55" s="276"/>
      <c r="AB55" s="276"/>
      <c r="AC55" s="276"/>
      <c r="AD55" s="276"/>
      <c r="AE55" s="276"/>
    </row>
    <row r="56" spans="1:31" s="274" customFormat="1" x14ac:dyDescent="0.3">
      <c r="A56" s="276"/>
      <c r="B56" s="276"/>
      <c r="C56" s="276"/>
      <c r="D56" s="276"/>
      <c r="E56" s="276"/>
      <c r="F56" s="276"/>
      <c r="G56" s="276"/>
      <c r="H56" s="276"/>
      <c r="I56" s="276"/>
      <c r="J56" s="276"/>
      <c r="K56" s="276"/>
      <c r="L56" s="276"/>
      <c r="M56" s="276"/>
      <c r="N56" s="276"/>
      <c r="O56" s="276"/>
      <c r="P56" s="276"/>
      <c r="Q56" s="276"/>
      <c r="R56" s="538"/>
      <c r="S56" s="276"/>
      <c r="T56" s="276"/>
      <c r="U56" s="276"/>
      <c r="V56" s="276"/>
      <c r="W56" s="276"/>
      <c r="X56" s="276"/>
      <c r="Y56" s="276"/>
      <c r="Z56" s="276"/>
      <c r="AA56" s="276"/>
      <c r="AB56" s="276"/>
      <c r="AC56" s="276"/>
      <c r="AD56" s="276"/>
      <c r="AE56" s="276"/>
    </row>
  </sheetData>
  <mergeCells count="10">
    <mergeCell ref="A5:A6"/>
    <mergeCell ref="B5:K5"/>
    <mergeCell ref="L5:U5"/>
    <mergeCell ref="V5:X5"/>
    <mergeCell ref="Y5:Y6"/>
    <mergeCell ref="A28:A29"/>
    <mergeCell ref="B28:H28"/>
    <mergeCell ref="I28:L28"/>
    <mergeCell ref="M28:P28"/>
    <mergeCell ref="Q28:Q29"/>
  </mergeCells>
  <pageMargins left="0.75" right="0.75" top="1" bottom="1" header="0.5" footer="0.5"/>
  <pageSetup paperSize="9"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tabSelected="1" workbookViewId="0">
      <selection activeCell="E12" sqref="E12"/>
    </sheetView>
  </sheetViews>
  <sheetFormatPr defaultColWidth="11.5546875" defaultRowHeight="14.4" x14ac:dyDescent="0.3"/>
  <cols>
    <col min="1" max="1" width="15.33203125" style="276" customWidth="1"/>
    <col min="2" max="2" width="11.5546875" style="276"/>
    <col min="3" max="3" width="20.33203125" style="283" customWidth="1"/>
    <col min="4" max="4" width="17.109375" style="598" customWidth="1"/>
    <col min="5" max="5" width="61.33203125" style="276" customWidth="1"/>
    <col min="6" max="16384" width="11.5546875" style="276"/>
  </cols>
  <sheetData>
    <row r="1" spans="1:5" s="273" customFormat="1" ht="18" x14ac:dyDescent="0.35">
      <c r="A1" s="273" t="s">
        <v>358</v>
      </c>
      <c r="C1" s="572"/>
      <c r="D1" s="573"/>
    </row>
    <row r="2" spans="1:5" s="469" customFormat="1" ht="15.6" x14ac:dyDescent="0.3">
      <c r="A2" s="469" t="s">
        <v>59</v>
      </c>
      <c r="B2" s="470">
        <v>42296</v>
      </c>
      <c r="C2" s="471"/>
      <c r="D2" s="574"/>
    </row>
    <row r="4" spans="1:5" s="273" customFormat="1" ht="18" x14ac:dyDescent="0.35">
      <c r="A4" s="575" t="s">
        <v>359</v>
      </c>
      <c r="B4" s="576"/>
      <c r="C4" s="577"/>
      <c r="D4" s="578" t="s">
        <v>360</v>
      </c>
      <c r="E4" s="579" t="s">
        <v>361</v>
      </c>
    </row>
    <row r="5" spans="1:5" s="282" customFormat="1" ht="62.4" x14ac:dyDescent="0.3">
      <c r="A5" s="580" t="s">
        <v>362</v>
      </c>
      <c r="B5" s="581">
        <v>2</v>
      </c>
      <c r="C5" s="582">
        <v>45000</v>
      </c>
      <c r="D5" s="583">
        <f>B5*C5</f>
        <v>90000</v>
      </c>
      <c r="E5" s="584" t="s">
        <v>363</v>
      </c>
    </row>
    <row r="6" spans="1:5" ht="15.6" x14ac:dyDescent="0.3">
      <c r="A6" s="585" t="s">
        <v>364</v>
      </c>
      <c r="B6" s="586">
        <v>1</v>
      </c>
      <c r="C6" s="587">
        <v>20000</v>
      </c>
      <c r="D6" s="583">
        <f t="shared" ref="D6:D7" si="0">B6*C6</f>
        <v>20000</v>
      </c>
      <c r="E6" s="588" t="s">
        <v>365</v>
      </c>
    </row>
    <row r="7" spans="1:5" s="282" customFormat="1" ht="46.8" x14ac:dyDescent="0.3">
      <c r="A7" s="589" t="s">
        <v>366</v>
      </c>
      <c r="B7" s="590">
        <v>1</v>
      </c>
      <c r="C7" s="591">
        <v>25000</v>
      </c>
      <c r="D7" s="592">
        <f t="shared" si="0"/>
        <v>25000</v>
      </c>
      <c r="E7" s="593" t="s">
        <v>367</v>
      </c>
    </row>
    <row r="8" spans="1:5" s="597" customFormat="1" ht="16.2" thickBot="1" x14ac:dyDescent="0.35">
      <c r="A8" s="594" t="s">
        <v>6</v>
      </c>
      <c r="B8" s="594"/>
      <c r="C8" s="594"/>
      <c r="D8" s="595">
        <f>SUM(D5:D7)</f>
        <v>135000</v>
      </c>
      <c r="E8" s="596"/>
    </row>
    <row r="9" spans="1:5" ht="15" thickTop="1" x14ac:dyDescent="0.3"/>
    <row r="10" spans="1:5" s="273" customFormat="1" ht="18" x14ac:dyDescent="0.35">
      <c r="A10" s="575" t="s">
        <v>368</v>
      </c>
      <c r="B10" s="599" t="s">
        <v>369</v>
      </c>
      <c r="C10" s="600" t="s">
        <v>370</v>
      </c>
      <c r="D10" s="573"/>
    </row>
    <row r="11" spans="1:5" s="282" customFormat="1" ht="46.8" x14ac:dyDescent="0.3">
      <c r="A11" s="580" t="s">
        <v>371</v>
      </c>
      <c r="B11" s="583">
        <v>0</v>
      </c>
      <c r="C11" s="601" t="s">
        <v>372</v>
      </c>
      <c r="D11" s="598"/>
    </row>
    <row r="12" spans="1:5" s="282" customFormat="1" ht="31.2" x14ac:dyDescent="0.3">
      <c r="A12" s="580" t="s">
        <v>373</v>
      </c>
      <c r="B12" s="583">
        <v>21000</v>
      </c>
      <c r="C12" s="601" t="s">
        <v>374</v>
      </c>
      <c r="D12" s="598"/>
    </row>
    <row r="13" spans="1:5" s="282" customFormat="1" ht="62.4" x14ac:dyDescent="0.3">
      <c r="A13" s="580" t="s">
        <v>375</v>
      </c>
      <c r="B13" s="583">
        <v>20000</v>
      </c>
      <c r="C13" s="601" t="s">
        <v>376</v>
      </c>
      <c r="D13" s="598"/>
    </row>
    <row r="14" spans="1:5" ht="15.6" x14ac:dyDescent="0.3">
      <c r="A14" s="585" t="s">
        <v>377</v>
      </c>
      <c r="B14" s="602">
        <v>10000</v>
      </c>
      <c r="C14" s="603" t="s">
        <v>378</v>
      </c>
    </row>
    <row r="15" spans="1:5" s="274" customFormat="1" ht="16.2" thickBot="1" x14ac:dyDescent="0.35">
      <c r="A15" s="604" t="s">
        <v>6</v>
      </c>
      <c r="B15" s="605">
        <f>SUM(B11:B14)</f>
        <v>51000</v>
      </c>
      <c r="C15" s="606"/>
      <c r="D15" s="607"/>
    </row>
    <row r="16" spans="1:5" ht="15" thickTop="1" x14ac:dyDescent="0.3">
      <c r="B16" s="283"/>
    </row>
    <row r="17" spans="2:2" x14ac:dyDescent="0.3">
      <c r="B17" s="283"/>
    </row>
    <row r="18" spans="2:2" x14ac:dyDescent="0.3">
      <c r="B18" s="283"/>
    </row>
    <row r="19" spans="2:2" x14ac:dyDescent="0.3">
      <c r="B19" s="283"/>
    </row>
    <row r="20" spans="2:2" x14ac:dyDescent="0.3">
      <c r="B20" s="283"/>
    </row>
    <row r="21" spans="2:2" x14ac:dyDescent="0.3">
      <c r="B21" s="283"/>
    </row>
  </sheetData>
  <mergeCells count="1">
    <mergeCell ref="A8:C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Astr Ops Travel</vt:lpstr>
      <vt:lpstr>Astr Ops Training</vt:lpstr>
      <vt:lpstr>Spares</vt:lpstr>
      <vt:lpstr>Asset Renewal Excluding Spares</vt:lpstr>
      <vt:lpstr>Repairs and Maintenance</vt:lpstr>
      <vt:lpstr>Gen Ops Expenses</vt:lpstr>
      <vt:lpstr>Training</vt:lpstr>
      <vt:lpstr>Travel</vt:lpstr>
      <vt:lpstr>Computers and Software</vt:lpstr>
      <vt:lpstr>'Astr Ops Travel'!Print_Area</vt:lpstr>
      <vt:lpstr>Training!Print_Area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Lizette Labuschagne</dc:creator>
  <cp:lastModifiedBy>Lizette Labuschagne</cp:lastModifiedBy>
  <dcterms:created xsi:type="dcterms:W3CDTF">2015-10-30T05:43:36Z</dcterms:created>
  <dcterms:modified xsi:type="dcterms:W3CDTF">2015-10-30T06:14:38Z</dcterms:modified>
</cp:coreProperties>
</file>